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Rozpočet 2016-2018" sheetId="1" r:id="rId1"/>
    <sheet name="Príjmy 2016-2018" sheetId="2" r:id="rId2"/>
    <sheet name="Výdavky 2016-2018" sheetId="3" r:id="rId3"/>
  </sheets>
  <definedNames/>
  <calcPr fullCalcOnLoad="1"/>
</workbook>
</file>

<file path=xl/sharedStrings.xml><?xml version="1.0" encoding="utf-8"?>
<sst xmlns="http://schemas.openxmlformats.org/spreadsheetml/2006/main" count="374" uniqueCount="334">
  <si>
    <t xml:space="preserve"> OPATROVATEĽSKÁ SLUŽBA </t>
  </si>
  <si>
    <t xml:space="preserve">Finančné operácie </t>
  </si>
  <si>
    <t xml:space="preserve">Položka </t>
  </si>
  <si>
    <t xml:space="preserve">v EUR </t>
  </si>
  <si>
    <t>v EUR</t>
  </si>
  <si>
    <t>Bežný rozpočet:</t>
  </si>
  <si>
    <t>Kapitálový rozpočet:</t>
  </si>
  <si>
    <t>Výsledok hospodárenia KR</t>
  </si>
  <si>
    <t xml:space="preserve">Bežné príjmy </t>
  </si>
  <si>
    <t xml:space="preserve">Bežné výdavky </t>
  </si>
  <si>
    <t xml:space="preserve">Výsledok hospodárenia </t>
  </si>
  <si>
    <t xml:space="preserve">Kapitálové príjmy </t>
  </si>
  <si>
    <t xml:space="preserve">Kapitálové výdavky </t>
  </si>
  <si>
    <t>Finančné operácie:</t>
  </si>
  <si>
    <t>Príjmové FO</t>
  </si>
  <si>
    <t xml:space="preserve">Výdavkové FO </t>
  </si>
  <si>
    <t>Výsledok hospodárenia FO</t>
  </si>
  <si>
    <t>Finančné operácie</t>
  </si>
  <si>
    <t xml:space="preserve">Výsledok hospodárenia celkom </t>
  </si>
  <si>
    <t xml:space="preserve">Bežný rozpočet </t>
  </si>
  <si>
    <t xml:space="preserve">Kapitálový rozpočet </t>
  </si>
  <si>
    <t>Rozpočet 2015</t>
  </si>
  <si>
    <t>Rozpočet 2016</t>
  </si>
  <si>
    <t>Rozpočet 2017</t>
  </si>
  <si>
    <t>Rozpočet</t>
  </si>
  <si>
    <t>2014 v EUR</t>
  </si>
  <si>
    <t>Zdroj</t>
  </si>
  <si>
    <t xml:space="preserve"> Druh príjmov</t>
  </si>
  <si>
    <t>DAŇOVÉ PRÍJMY</t>
  </si>
  <si>
    <t xml:space="preserve"> Výnos dane z príjmov poukázaný územnej samospr. </t>
  </si>
  <si>
    <t xml:space="preserve">Za zber a zneškodnenie kom. odpadu </t>
  </si>
  <si>
    <t xml:space="preserve">Daň z nehnuteľností </t>
  </si>
  <si>
    <t>PRÍJMY Z PODNIK. A VLASTNÍCTVA MAJETKU</t>
  </si>
  <si>
    <t xml:space="preserve">Dividendy </t>
  </si>
  <si>
    <t>Príjem z úhrad za vydané povolenia</t>
  </si>
  <si>
    <t>Príjem z prenajmu bytov</t>
  </si>
  <si>
    <t>ADMINISTRATÍVNE A INÉ POPLATKY A PLATBY</t>
  </si>
  <si>
    <t xml:space="preserve">Administratívne poplatky ostatné </t>
  </si>
  <si>
    <t>Cintorínske poplatky,poplatky za prenájom hrob.miest</t>
  </si>
  <si>
    <t xml:space="preserve">Príspevok z recyklač.fondu </t>
  </si>
  <si>
    <t>Pokuty a penále</t>
  </si>
  <si>
    <t xml:space="preserve">Príjem z predaja pozemkov a nehm.aktív </t>
  </si>
  <si>
    <t xml:space="preserve">KAPITÁLOVÉ PRÍJMY SPOLU </t>
  </si>
  <si>
    <t>Úroky z vkladov</t>
  </si>
  <si>
    <t xml:space="preserve">OSTATNÉ PRÍJMY </t>
  </si>
  <si>
    <t xml:space="preserve">Príjmy z výťažkov z lotérií a iných podobných hier </t>
  </si>
  <si>
    <t>Z odvodu, vratky, dobropisy</t>
  </si>
  <si>
    <t>GRANTY A TRANSFERY</t>
  </si>
  <si>
    <t>PRÍJMY BEZ DOTÁCIÍ A GRANTOV</t>
  </si>
  <si>
    <t xml:space="preserve">Transfery spolu </t>
  </si>
  <si>
    <t xml:space="preserve">Základná škola </t>
  </si>
  <si>
    <t xml:space="preserve">Matrika </t>
  </si>
  <si>
    <t xml:space="preserve">REGOB-register evidencie obyvateľstva </t>
  </si>
  <si>
    <t xml:space="preserve"> Dotácia pre MŠ </t>
  </si>
  <si>
    <t xml:space="preserve">PRÍJMY CELKOM </t>
  </si>
  <si>
    <t xml:space="preserve">Bežné prijmy </t>
  </si>
  <si>
    <t xml:space="preserve"> </t>
  </si>
  <si>
    <t>Kapitálové prijmy</t>
  </si>
  <si>
    <t>Prijmy z FO</t>
  </si>
  <si>
    <t>Druh výdavkov</t>
  </si>
  <si>
    <t>2016 v EUR</t>
  </si>
  <si>
    <t>2017 v EUR</t>
  </si>
  <si>
    <t xml:space="preserve"> 2015 v EUR</t>
  </si>
  <si>
    <t xml:space="preserve">0.1.1-1  </t>
  </si>
  <si>
    <t>SPRÁVA OBECNÉHO ÚRADU</t>
  </si>
  <si>
    <t xml:space="preserve">Cestovné náhrady </t>
  </si>
  <si>
    <t xml:space="preserve">Spolu poštovné , telefon, energie </t>
  </si>
  <si>
    <t>Spolu všeobecný materiál,vybavenie,software</t>
  </si>
  <si>
    <t>Dopravné výdavky,údržba voz.parku,PHM</t>
  </si>
  <si>
    <t xml:space="preserve"> Údržba budovy,výp.techniky,prev.strojov</t>
  </si>
  <si>
    <t xml:space="preserve">Odmeny poslancom a členom komisí </t>
  </si>
  <si>
    <t>Dane a poplatky</t>
  </si>
  <si>
    <t xml:space="preserve"> Nákup automobilu </t>
  </si>
  <si>
    <t xml:space="preserve">0.1.1.2 </t>
  </si>
  <si>
    <t xml:space="preserve">0.1.3.3 </t>
  </si>
  <si>
    <t xml:space="preserve">Matričné služby </t>
  </si>
  <si>
    <t xml:space="preserve">01.7.0 </t>
  </si>
  <si>
    <t>TRANSAKCIE VEREJNÉHO DLHU</t>
  </si>
  <si>
    <t xml:space="preserve">Splácanie úverov /istín/ </t>
  </si>
  <si>
    <t xml:space="preserve">03.2.0 </t>
  </si>
  <si>
    <t xml:space="preserve">POŽIARNA OCHRANA </t>
  </si>
  <si>
    <t xml:space="preserve">04.5.1 </t>
  </si>
  <si>
    <t xml:space="preserve">CESTY, MIESTNE KOMUNIKÁCIE </t>
  </si>
  <si>
    <t>05.1.0</t>
  </si>
  <si>
    <t xml:space="preserve"> NAKLADANIE S ODPADMI</t>
  </si>
  <si>
    <t xml:space="preserve">05.2.0 </t>
  </si>
  <si>
    <t xml:space="preserve">NAKLADANIE S ODPADOVÝMI VODAMI </t>
  </si>
  <si>
    <t xml:space="preserve">06.2.0 </t>
  </si>
  <si>
    <t xml:space="preserve">ROZVOJ OBCE </t>
  </si>
  <si>
    <t xml:space="preserve">06.4.0 </t>
  </si>
  <si>
    <t xml:space="preserve">VEREJNÉ OSVETLENIE </t>
  </si>
  <si>
    <t>Kapitálové výdavky</t>
  </si>
  <si>
    <t xml:space="preserve">08.1.0 </t>
  </si>
  <si>
    <t xml:space="preserve">REKREAČNÉ A ŠPORTOVÉ SLUŽBY </t>
  </si>
  <si>
    <t>08.2.0</t>
  </si>
  <si>
    <t xml:space="preserve"> KULTÚRNE SLUŽBY </t>
  </si>
  <si>
    <t xml:space="preserve">08.3.0 </t>
  </si>
  <si>
    <t>VYSIELACIE A VYDAVATEĽSKÉ SLUŽBY</t>
  </si>
  <si>
    <t xml:space="preserve">08.4.0 </t>
  </si>
  <si>
    <t xml:space="preserve">DOM SMÚTKU A ÚDRŽBA CINTORÍNA </t>
  </si>
  <si>
    <t xml:space="preserve">09.1.1.1 </t>
  </si>
  <si>
    <t xml:space="preserve">Predškolská výchova - MŚ </t>
  </si>
  <si>
    <t xml:space="preserve">09.1.2.1 </t>
  </si>
  <si>
    <t xml:space="preserve">09.5.0 </t>
  </si>
  <si>
    <t xml:space="preserve">Školská družina - ŠKD </t>
  </si>
  <si>
    <t>ŠKOLSKÉ STRAVOVANIE</t>
  </si>
  <si>
    <t>10.2.0</t>
  </si>
  <si>
    <t>Daň z pozemkov</t>
  </si>
  <si>
    <t>Daň zo stavieb</t>
  </si>
  <si>
    <t>Daň z bytov</t>
  </si>
  <si>
    <t>Dane a poplatky za tovary a služby</t>
  </si>
  <si>
    <t>Poplatok za psa</t>
  </si>
  <si>
    <t>Daň za užívanie verejného priestranstva</t>
  </si>
  <si>
    <t>Príjem z prenajmu pozemkov</t>
  </si>
  <si>
    <t>Príjem z prenájmu bytov a nebytových priestorov</t>
  </si>
  <si>
    <t xml:space="preserve">Za predaj výrobkov, tovarov a služieb  </t>
  </si>
  <si>
    <t>Za relácie v miestnom rozhlase</t>
  </si>
  <si>
    <t>Za kopírovanie</t>
  </si>
  <si>
    <t>Za opatrovateľskú službu</t>
  </si>
  <si>
    <t>Poplatok za nános odpadovej vody na ČOV</t>
  </si>
  <si>
    <t>Réžia od dôchodcov - ŠJ</t>
  </si>
  <si>
    <t>Poplatok za predaj odpad. nádoby</t>
  </si>
  <si>
    <t xml:space="preserve">Príjmy za Školský klub </t>
  </si>
  <si>
    <t>Príjmy za MŠ</t>
  </si>
  <si>
    <t>Knižnica - čitateľský poplatok</t>
  </si>
  <si>
    <t>Dotácia na cestnú dopravu</t>
  </si>
  <si>
    <t xml:space="preserve"> Štátne sociálne transfery-hmotná núdza-strava</t>
  </si>
  <si>
    <t>Dotácia na stavebníctvo</t>
  </si>
  <si>
    <t>Havarijný stav ZŠ - dotácia zo ŠR I.</t>
  </si>
  <si>
    <t>Havarijný stav ZŠ - dotácia zo ŠR II.</t>
  </si>
  <si>
    <t>MUNSEFF- príjmy z projektu VO</t>
  </si>
  <si>
    <t>Rozpočet 2018</t>
  </si>
  <si>
    <t>Rozpočet 2014</t>
  </si>
  <si>
    <t>Príjem z predaja kapitálových aktív</t>
  </si>
  <si>
    <t>Dotácia na OS 11T1 85%</t>
  </si>
  <si>
    <t>Dotácia na OS 11T1 15%</t>
  </si>
  <si>
    <t>Dotácia na ŽP</t>
  </si>
  <si>
    <t>2018 v EUR</t>
  </si>
  <si>
    <t>Mzdy a platy ŽP+REGOB</t>
  </si>
  <si>
    <t>Mzdy a platy Ocú+Riadenie+Kontrolná činnosť</t>
  </si>
  <si>
    <t>Odstupné-riadenie</t>
  </si>
  <si>
    <t>612-614</t>
  </si>
  <si>
    <t>Príplatky a odmeny - Ocú</t>
  </si>
  <si>
    <t>Odvody do ZP-Ocú+riadenie+kontrolná činnosť+OZ</t>
  </si>
  <si>
    <t>621-623</t>
  </si>
  <si>
    <t>625-627</t>
  </si>
  <si>
    <t>Odvody do Sociál. Poisť.+DDP</t>
  </si>
  <si>
    <t>Elektrická energia-Obec</t>
  </si>
  <si>
    <t>Plyn-Obec</t>
  </si>
  <si>
    <t>Elektrická energia-Dom služieb</t>
  </si>
  <si>
    <t>Elektrická energia-Kultúrny dom</t>
  </si>
  <si>
    <t>Elektrická energia-6 BJ</t>
  </si>
  <si>
    <t>Plyn-REGOB</t>
  </si>
  <si>
    <t>Plyn-Kultúrny dom</t>
  </si>
  <si>
    <t>Plyn-6 BJ</t>
  </si>
  <si>
    <t>Elektrická energia - Veterná-Detská amb.</t>
  </si>
  <si>
    <t>Plyn-Veterná - Detská amb.</t>
  </si>
  <si>
    <t>Vodné- Obec</t>
  </si>
  <si>
    <t>Vodné- Dom služieb</t>
  </si>
  <si>
    <t>Vodné-Kultúrny dom</t>
  </si>
  <si>
    <t>Vodné-Veterná</t>
  </si>
  <si>
    <t>Poštovné a telekomunikačné služby</t>
  </si>
  <si>
    <t>Reprezentácia</t>
  </si>
  <si>
    <t>Školenia,kurzy a propagácia, inzercia</t>
  </si>
  <si>
    <t>Poistné</t>
  </si>
  <si>
    <t>Prídel do Soc. fondu</t>
  </si>
  <si>
    <t>Odmeny na základe dohôd o vykonaní práce</t>
  </si>
  <si>
    <t>Reprezentačné- zabezpečenie reštauračných zariadení</t>
  </si>
  <si>
    <t>Všeobecné služby-revízia, rozhlas</t>
  </si>
  <si>
    <t>Špeciálne služby</t>
  </si>
  <si>
    <t>Stravovanie</t>
  </si>
  <si>
    <t>Transfery na členské príspevky</t>
  </si>
  <si>
    <t>Transfery - sociálne dávky-stravovanie</t>
  </si>
  <si>
    <t>Dotácia na MŠ</t>
  </si>
  <si>
    <t>Rekonštrukcia - Materská škola</t>
  </si>
  <si>
    <t xml:space="preserve"> Nákup pozemkov</t>
  </si>
  <si>
    <t>Všeobecné služby</t>
  </si>
  <si>
    <t>Rozpočet upr.</t>
  </si>
  <si>
    <t xml:space="preserve">Rozpočet čerp. </t>
  </si>
  <si>
    <t>Poplatky</t>
  </si>
  <si>
    <t>Advokátske služby</t>
  </si>
  <si>
    <t>Audítorské služby</t>
  </si>
  <si>
    <t>623-625</t>
  </si>
  <si>
    <t>Matrika - Tarifný plat</t>
  </si>
  <si>
    <t xml:space="preserve">Matrika - odvody </t>
  </si>
  <si>
    <t>Splácanie úrokov - Infraštruktúra k 6 BJ</t>
  </si>
  <si>
    <t>Splácanie úverov- Infraštruktúra k 6 BJ</t>
  </si>
  <si>
    <t>Splácanie úverov- Rekonštrukcia VO</t>
  </si>
  <si>
    <t>Splácanie úverov - ŠFRB</t>
  </si>
  <si>
    <t>Všeobecný materiál</t>
  </si>
  <si>
    <t>Špeciálny materiál</t>
  </si>
  <si>
    <t>Servis, údržba, oprava</t>
  </si>
  <si>
    <t>Školenia, kurzy, semináre</t>
  </si>
  <si>
    <t>04.4.3</t>
  </si>
  <si>
    <t>Výstavba</t>
  </si>
  <si>
    <t>611</t>
  </si>
  <si>
    <t>Stavebný úrad - tarifný plat+príplatky</t>
  </si>
  <si>
    <t>Stavebný úrad - tarifný plat+príplatky-Dotácia</t>
  </si>
  <si>
    <t>Cestná doprava - tarifný plat-Dotácia</t>
  </si>
  <si>
    <t>623-627</t>
  </si>
  <si>
    <t>Odvody</t>
  </si>
  <si>
    <t>Odvody - Dotácia</t>
  </si>
  <si>
    <t>Poštové a tel. služby</t>
  </si>
  <si>
    <t>Poštové a tel. služby -Dotácia</t>
  </si>
  <si>
    <t>632003</t>
  </si>
  <si>
    <t>637</t>
  </si>
  <si>
    <t>Ostatné služby</t>
  </si>
  <si>
    <t>Ostatné služby - Dotácia</t>
  </si>
  <si>
    <t>Materiál na údržbu ciest</t>
  </si>
  <si>
    <t>Odvoz komunálneho odpadu</t>
  </si>
  <si>
    <t>Separácia</t>
  </si>
  <si>
    <t>Odvoz odpadovej vody</t>
  </si>
  <si>
    <t>Manipulácia s kontajnermi</t>
  </si>
  <si>
    <t>ČOV - elektrická energia</t>
  </si>
  <si>
    <t>ČOV - prevádzkové stroje, prístroje</t>
  </si>
  <si>
    <t>ČOV - Všeobecný materiál</t>
  </si>
  <si>
    <t>ČOV - Oprava a údržba techniky</t>
  </si>
  <si>
    <t>ČOV - Ostatné služby</t>
  </si>
  <si>
    <t>ČOV - vzorka vody</t>
  </si>
  <si>
    <t>Verejná zeleň - vodné</t>
  </si>
  <si>
    <t>Verejná zeleň - Prevádzkové stroje, prístroje</t>
  </si>
  <si>
    <t>Verejná zeleň - materiál, sadenice</t>
  </si>
  <si>
    <t>Verejná zeleň - palivo</t>
  </si>
  <si>
    <t>Verejná zeleň - údržba</t>
  </si>
  <si>
    <t>VO - elektrická energia</t>
  </si>
  <si>
    <t>VO - údržba</t>
  </si>
  <si>
    <t>VO - splácanie bankového úroku</t>
  </si>
  <si>
    <t>Centrum voľného času - materiál, náhradné diely</t>
  </si>
  <si>
    <t>Transfery športovým združeniam</t>
  </si>
  <si>
    <t>Transfery - klub mladých športovcov</t>
  </si>
  <si>
    <t>Kultúra - elektrická energia</t>
  </si>
  <si>
    <t>Kultúra - plyn</t>
  </si>
  <si>
    <t>Kultúra - materiál</t>
  </si>
  <si>
    <t>Kultúra - Poštové a tel. služby</t>
  </si>
  <si>
    <t>Knižnica - knihy</t>
  </si>
  <si>
    <t>Kultúra - doprava</t>
  </si>
  <si>
    <t>Kultúra - údržba budov, objektov, priestorov</t>
  </si>
  <si>
    <t>Kultúra - ostatné služby - oslavy, festivály</t>
  </si>
  <si>
    <t>Kultúra - Propagácia, reklama</t>
  </si>
  <si>
    <t>Kultúra - ostatné služby</t>
  </si>
  <si>
    <t>Kultúra - služby na stravovanie</t>
  </si>
  <si>
    <t>Údržba miestneho rozhlasu</t>
  </si>
  <si>
    <t>Pohrebníctvo - vodné</t>
  </si>
  <si>
    <t>Obradná sieň - kvety</t>
  </si>
  <si>
    <t>Materiál na údržbu cintorína</t>
  </si>
  <si>
    <t>Transfery občianskym združniam</t>
  </si>
  <si>
    <t>Oslavy dôchodcov</t>
  </si>
  <si>
    <t>MŠ - tarifný plat + príplatky a odmeny</t>
  </si>
  <si>
    <t>MŠ - Odvody</t>
  </si>
  <si>
    <t>MŠ - elektrická energia</t>
  </si>
  <si>
    <t>MŠ - plyn</t>
  </si>
  <si>
    <t>MŠ - voda</t>
  </si>
  <si>
    <t>MŠ - telekom. a poštové služby</t>
  </si>
  <si>
    <t>MŠ - všeobecný materiál</t>
  </si>
  <si>
    <t>MŠ - všeobecný materiál - dotácia</t>
  </si>
  <si>
    <t>MŠ - údržba budov, objektov, zariadení</t>
  </si>
  <si>
    <t>MŠ - ostatné služby</t>
  </si>
  <si>
    <t>ZŠ - mzdové výdavky</t>
  </si>
  <si>
    <t>ŠK - školské potreby pre družinu</t>
  </si>
  <si>
    <t>Školenia, semináre, kurzy</t>
  </si>
  <si>
    <t>Energie, poštové a tel. služby</t>
  </si>
  <si>
    <t>Údržba</t>
  </si>
  <si>
    <t>Cestovné</t>
  </si>
  <si>
    <t>Všeobecné služby-revízia,školenia,SF, bankové poplatky,poistné</t>
  </si>
  <si>
    <t xml:space="preserve">Špeciálne služby   </t>
  </si>
  <si>
    <t>Dohody</t>
  </si>
  <si>
    <t xml:space="preserve">09.6.0.1  </t>
  </si>
  <si>
    <t xml:space="preserve">09.6.0.2  </t>
  </si>
  <si>
    <t>ŠJ - tarifný plat+príplatky+odmeny</t>
  </si>
  <si>
    <t>ŠJ - odvody</t>
  </si>
  <si>
    <t>ŠJ - materiál</t>
  </si>
  <si>
    <t>ŠJ - voda</t>
  </si>
  <si>
    <t>ŠJ - služby</t>
  </si>
  <si>
    <t>ŠJ - plyn</t>
  </si>
  <si>
    <t>Poplatok za videozáznamy+šrot</t>
  </si>
  <si>
    <t>Ostatné dotácie zo ŠR</t>
  </si>
  <si>
    <t>Dar od iných subjektov-Ocú+ZŠ</t>
  </si>
  <si>
    <t>Mzdy a platy - dotácia podpora zamestnanosti</t>
  </si>
  <si>
    <t>Odvody do ZP- dotácia podpora zamestnanosti</t>
  </si>
  <si>
    <t>Odvody do soc. poist-dotácia podpora zamestnanosti</t>
  </si>
  <si>
    <t>Nákup autobusov</t>
  </si>
  <si>
    <t>Nákup autobusov - dar</t>
  </si>
  <si>
    <t>Nákup špeciálnych automobilov</t>
  </si>
  <si>
    <t>Poplatky ostatné</t>
  </si>
  <si>
    <t>Nákup nájomného bytového domu - kap. Výdavok</t>
  </si>
  <si>
    <t>Na odkúpenie technickej infraštruktúry nájomného BD-kap.výd.</t>
  </si>
  <si>
    <t>Trojmesačná splátka úveru ŠFRB</t>
  </si>
  <si>
    <t>611-625</t>
  </si>
  <si>
    <t>Dotácia-aktivačná činnosť</t>
  </si>
  <si>
    <t>MŠ - odmeny-dotácia</t>
  </si>
  <si>
    <t>ŠK- Tarifný plat</t>
  </si>
  <si>
    <t>ŠK - odvody</t>
  </si>
  <si>
    <t>Materiál na opravu ZŠ - vlatné prostriedky</t>
  </si>
  <si>
    <t>Výmena okien - hav. Stav - dotácia</t>
  </si>
  <si>
    <t>611-614</t>
  </si>
  <si>
    <t>OS- Tarifný plat+príplatky</t>
  </si>
  <si>
    <t>621-625</t>
  </si>
  <si>
    <t>OS- Odvody</t>
  </si>
  <si>
    <t>Výdavky</t>
  </si>
  <si>
    <t>Nadácie</t>
  </si>
  <si>
    <t>01.6.0</t>
  </si>
  <si>
    <t>Prípravná a projektová dokumentácia</t>
  </si>
  <si>
    <t>Zálohy na projekty EÚ a ŠR</t>
  </si>
  <si>
    <t>311-332</t>
  </si>
  <si>
    <t>BANKOVÉ ÚVERY</t>
  </si>
  <si>
    <t>Bankový úver - modernizácia VO</t>
  </si>
  <si>
    <t>Nerozpočtové operácie</t>
  </si>
  <si>
    <t>Na stravovanie</t>
  </si>
  <si>
    <t>NA ROKY 2016, 2017, 2018</t>
  </si>
  <si>
    <t>Rozpočet r.2016</t>
  </si>
  <si>
    <t xml:space="preserve"> Rozpočet r.2017 </t>
  </si>
  <si>
    <t>Rozpočet r.2018</t>
  </si>
  <si>
    <t>Rekonštrukcia a modernizácia - Obecné muzeum</t>
  </si>
  <si>
    <t>Matrika - telefon a energie</t>
  </si>
  <si>
    <t>Referendum+voľby</t>
  </si>
  <si>
    <t>Informačné tabuľe</t>
  </si>
  <si>
    <t>Inf. Panel na meranie rýchlosti</t>
  </si>
  <si>
    <t>Moderniyácia VO</t>
  </si>
  <si>
    <t>611-627</t>
  </si>
  <si>
    <t>Kultúra-TP+Prípl.+odvody</t>
  </si>
  <si>
    <t>Neroyp. Operacie-stravné</t>
  </si>
  <si>
    <t xml:space="preserve">Na doplnenie a tvorbu hmotných rezerv </t>
  </si>
  <si>
    <t>Rozpočet upr. r 2015</t>
  </si>
  <si>
    <t>Dlhodobý úver - ŠFRB</t>
  </si>
  <si>
    <t>Príjmy zo Štátneho účelového fondu</t>
  </si>
  <si>
    <t>Realizácia nových stavieb - 8BJ</t>
  </si>
  <si>
    <t>Kotolňa - hav. Stav - dotácia</t>
  </si>
  <si>
    <t>Vypracovala: Ing. Ibolya Kissová</t>
  </si>
  <si>
    <t>Príjmy,výdavky - rekapitulácia</t>
  </si>
  <si>
    <t>V Búči, dňa 28.12.2015</t>
  </si>
  <si>
    <t>Schválený rozpočet obce r. 2016-2018 - výdavky</t>
  </si>
  <si>
    <t>Schválený rozpočet obce r. 2016-2018 - Príjmy</t>
  </si>
  <si>
    <t>SCHVÁLENÝ ROZPOČET OBCE BÚČ</t>
  </si>
  <si>
    <t>Schválený uznesením obecného zastupiteľstva č.72/2015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</si>
</sst>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1B]d\.\ mmmm\ yyyy"/>
    <numFmt numFmtId="173" formatCode="0.0"/>
    <numFmt numFmtId="174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49" fontId="2" fillId="37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30.57421875" style="0" customWidth="1"/>
    <col min="2" max="2" width="28.140625" style="0" customWidth="1"/>
    <col min="3" max="3" width="29.8515625" style="0" customWidth="1"/>
    <col min="4" max="4" width="21.140625" style="0" customWidth="1"/>
    <col min="5" max="5" width="27.00390625" style="0" customWidth="1"/>
  </cols>
  <sheetData>
    <row r="1" spans="1:5" ht="18" customHeight="1" thickTop="1">
      <c r="A1" s="73" t="s">
        <v>332</v>
      </c>
      <c r="B1" s="74"/>
      <c r="C1" s="74"/>
      <c r="D1" s="74"/>
      <c r="E1" s="75"/>
    </row>
    <row r="2" spans="1:5" ht="24.75" customHeight="1">
      <c r="A2" s="76" t="s">
        <v>308</v>
      </c>
      <c r="B2" s="77"/>
      <c r="C2" s="78"/>
      <c r="D2" s="78"/>
      <c r="E2" s="79"/>
    </row>
    <row r="3" spans="1:5" ht="12.75">
      <c r="A3" s="80" t="s">
        <v>333</v>
      </c>
      <c r="B3" s="81"/>
      <c r="C3" s="81"/>
      <c r="D3" s="81"/>
      <c r="E3" s="82"/>
    </row>
    <row r="4" spans="1:5" ht="12.75">
      <c r="A4" s="80"/>
      <c r="B4" s="81"/>
      <c r="C4" s="81"/>
      <c r="D4" s="81"/>
      <c r="E4" s="82"/>
    </row>
    <row r="5" spans="1:5" ht="12.75">
      <c r="A5" s="83" t="s">
        <v>328</v>
      </c>
      <c r="B5" s="84"/>
      <c r="C5" s="84"/>
      <c r="D5" s="84"/>
      <c r="E5" s="85"/>
    </row>
    <row r="6" spans="1:5" ht="12.75">
      <c r="A6" s="39"/>
      <c r="B6" s="14"/>
      <c r="C6" s="14"/>
      <c r="D6" s="14"/>
      <c r="E6" s="49"/>
    </row>
    <row r="7" spans="1:5" s="1" customFormat="1" ht="12.75">
      <c r="A7" s="27"/>
      <c r="B7" s="15" t="s">
        <v>4</v>
      </c>
      <c r="C7" s="15" t="s">
        <v>3</v>
      </c>
      <c r="D7" s="15" t="s">
        <v>3</v>
      </c>
      <c r="E7" s="28" t="s">
        <v>4</v>
      </c>
    </row>
    <row r="8" spans="1:5" s="1" customFormat="1" ht="12.75">
      <c r="A8" s="27" t="s">
        <v>2</v>
      </c>
      <c r="B8" s="15" t="s">
        <v>322</v>
      </c>
      <c r="C8" s="15" t="s">
        <v>309</v>
      </c>
      <c r="D8" s="15" t="s">
        <v>310</v>
      </c>
      <c r="E8" s="28" t="s">
        <v>311</v>
      </c>
    </row>
    <row r="9" spans="1:5" ht="12.75">
      <c r="A9" s="25" t="s">
        <v>5</v>
      </c>
      <c r="B9" s="7"/>
      <c r="C9" s="16"/>
      <c r="D9" s="7"/>
      <c r="E9" s="26"/>
    </row>
    <row r="10" spans="1:5" ht="12.75">
      <c r="A10" s="25" t="s">
        <v>8</v>
      </c>
      <c r="B10" s="16">
        <f>'Príjmy 2016-2018'!D73</f>
        <v>750098</v>
      </c>
      <c r="C10" s="16">
        <f>'Príjmy 2016-2018'!E73</f>
        <v>698106</v>
      </c>
      <c r="D10" s="7">
        <f>'Príjmy 2016-2018'!F73</f>
        <v>659624</v>
      </c>
      <c r="E10" s="26">
        <f>'Príjmy 2016-2018'!G72</f>
        <v>659624</v>
      </c>
    </row>
    <row r="11" spans="1:5" ht="12.75">
      <c r="A11" s="25" t="s">
        <v>9</v>
      </c>
      <c r="B11" s="16">
        <f>'Výdavky 2016-2018'!D221</f>
        <v>707247</v>
      </c>
      <c r="C11" s="16">
        <f>'Výdavky 2016-2018'!E221</f>
        <v>631902</v>
      </c>
      <c r="D11" s="7">
        <f>'Výdavky 2016-2018'!F221</f>
        <v>579560</v>
      </c>
      <c r="E11" s="26">
        <f>'Výdavky 2016-2018'!G221</f>
        <v>579560</v>
      </c>
    </row>
    <row r="12" spans="1:5" ht="12.75">
      <c r="A12" s="25" t="s">
        <v>10</v>
      </c>
      <c r="B12" s="16">
        <f>B10-B11</f>
        <v>42851</v>
      </c>
      <c r="C12" s="16">
        <f>C10-C11</f>
        <v>66204</v>
      </c>
      <c r="D12" s="7">
        <f>D10-D11</f>
        <v>80064</v>
      </c>
      <c r="E12" s="26">
        <f>E10-E11</f>
        <v>80064</v>
      </c>
    </row>
    <row r="13" spans="1:5" ht="12.75">
      <c r="A13" s="25"/>
      <c r="B13" s="16"/>
      <c r="C13" s="16"/>
      <c r="D13" s="7"/>
      <c r="E13" s="26"/>
    </row>
    <row r="14" spans="1:5" ht="12.75">
      <c r="A14" s="25" t="s">
        <v>6</v>
      </c>
      <c r="B14" s="16"/>
      <c r="C14" s="16"/>
      <c r="D14" s="7"/>
      <c r="E14" s="26"/>
    </row>
    <row r="15" spans="1:5" ht="12.75">
      <c r="A15" s="25" t="s">
        <v>11</v>
      </c>
      <c r="B15" s="16">
        <f>'Príjmy 2016-2018'!D74</f>
        <v>46500</v>
      </c>
      <c r="C15" s="16">
        <f>'Príjmy 2016-2018'!E74</f>
        <v>161398</v>
      </c>
      <c r="D15" s="7">
        <f>'Príjmy 2016-2018'!F74</f>
        <v>0</v>
      </c>
      <c r="E15" s="26">
        <f>'Príjmy 2016-2018'!G74</f>
        <v>0</v>
      </c>
    </row>
    <row r="16" spans="1:5" ht="12.75">
      <c r="A16" s="25" t="s">
        <v>12</v>
      </c>
      <c r="B16" s="16">
        <f>'Výdavky 2016-2018'!D222</f>
        <v>75190</v>
      </c>
      <c r="C16" s="16">
        <f>'Výdavky 2016-2018'!E222</f>
        <v>466341</v>
      </c>
      <c r="D16" s="7">
        <f>'Výdavky 2016-2018'!F222</f>
        <v>61903</v>
      </c>
      <c r="E16" s="26">
        <f>'Výdavky 2016-2018'!G222</f>
        <v>61903</v>
      </c>
    </row>
    <row r="17" spans="1:5" ht="12.75">
      <c r="A17" s="25" t="s">
        <v>7</v>
      </c>
      <c r="B17" s="16">
        <f>B15-B16</f>
        <v>-28690</v>
      </c>
      <c r="C17" s="16">
        <f>C15-C16</f>
        <v>-304943</v>
      </c>
      <c r="D17" s="7">
        <f>D15-D16</f>
        <v>-61903</v>
      </c>
      <c r="E17" s="26">
        <f>E15-E16</f>
        <v>-61903</v>
      </c>
    </row>
    <row r="18" spans="1:5" ht="12.75">
      <c r="A18" s="25"/>
      <c r="B18" s="16"/>
      <c r="C18" s="16"/>
      <c r="D18" s="7"/>
      <c r="E18" s="26"/>
    </row>
    <row r="19" spans="1:5" ht="12.75">
      <c r="A19" s="25" t="s">
        <v>13</v>
      </c>
      <c r="B19" s="16"/>
      <c r="C19" s="16"/>
      <c r="D19" s="7"/>
      <c r="E19" s="26"/>
    </row>
    <row r="20" spans="1:5" ht="12.75">
      <c r="A20" s="25" t="s">
        <v>14</v>
      </c>
      <c r="B20" s="16">
        <f>'Príjmy 2016-2018'!D75</f>
        <v>0</v>
      </c>
      <c r="C20" s="16">
        <f>'Príjmy 2016-2018'!E75</f>
        <v>256900</v>
      </c>
      <c r="D20" s="7">
        <f>'Príjmy 2016-2018'!F75</f>
        <v>0</v>
      </c>
      <c r="E20" s="26">
        <f>'Príjmy 2016-2018'!G75</f>
        <v>0</v>
      </c>
    </row>
    <row r="21" spans="1:5" ht="12.75">
      <c r="A21" s="25" t="s">
        <v>15</v>
      </c>
      <c r="B21" s="16">
        <f>'Výdavky 2016-2018'!D223</f>
        <v>14161</v>
      </c>
      <c r="C21" s="16">
        <f>'Výdavky 2016-2018'!E223</f>
        <v>18161</v>
      </c>
      <c r="D21" s="7">
        <f>'Výdavky 2016-2018'!F223</f>
        <v>18161</v>
      </c>
      <c r="E21" s="26">
        <f>'Výdavky 2016-2018'!G223</f>
        <v>18161</v>
      </c>
    </row>
    <row r="22" spans="1:5" ht="12.75">
      <c r="A22" s="25" t="s">
        <v>16</v>
      </c>
      <c r="B22" s="16">
        <f>B20-B21</f>
        <v>-14161</v>
      </c>
      <c r="C22" s="16">
        <f>C20-C21</f>
        <v>238739</v>
      </c>
      <c r="D22" s="7">
        <f>D20-D21</f>
        <v>-18161</v>
      </c>
      <c r="E22" s="26">
        <f>E20-E21</f>
        <v>-18161</v>
      </c>
    </row>
    <row r="23" spans="1:5" ht="12.75">
      <c r="A23" s="25"/>
      <c r="B23" s="16"/>
      <c r="C23" s="16"/>
      <c r="D23" s="7"/>
      <c r="E23" s="26"/>
    </row>
    <row r="24" spans="1:5" s="52" customFormat="1" ht="12.75">
      <c r="A24" s="39" t="s">
        <v>18</v>
      </c>
      <c r="B24" s="51">
        <f>B25+B26+B27</f>
        <v>0</v>
      </c>
      <c r="C24" s="51">
        <f>C25+C26+C27</f>
        <v>0</v>
      </c>
      <c r="D24" s="14">
        <f>D25+D26+D27</f>
        <v>0</v>
      </c>
      <c r="E24" s="49">
        <f>E25+E26+E27</f>
        <v>0</v>
      </c>
    </row>
    <row r="25" spans="1:5" ht="12.75">
      <c r="A25" s="25" t="s">
        <v>19</v>
      </c>
      <c r="B25" s="16">
        <f>B12</f>
        <v>42851</v>
      </c>
      <c r="C25" s="16">
        <f>C12</f>
        <v>66204</v>
      </c>
      <c r="D25" s="7">
        <f>D12</f>
        <v>80064</v>
      </c>
      <c r="E25" s="26">
        <f>E12</f>
        <v>80064</v>
      </c>
    </row>
    <row r="26" spans="1:5" ht="12.75">
      <c r="A26" s="25" t="s">
        <v>20</v>
      </c>
      <c r="B26" s="16">
        <f>B17</f>
        <v>-28690</v>
      </c>
      <c r="C26" s="16">
        <f>C17</f>
        <v>-304943</v>
      </c>
      <c r="D26" s="7">
        <f>D17</f>
        <v>-61903</v>
      </c>
      <c r="E26" s="26">
        <f>E17</f>
        <v>-61903</v>
      </c>
    </row>
    <row r="27" spans="1:5" ht="13.5" thickBot="1">
      <c r="A27" s="69" t="s">
        <v>17</v>
      </c>
      <c r="B27" s="72">
        <f>B22</f>
        <v>-14161</v>
      </c>
      <c r="C27" s="72">
        <f>C22</f>
        <v>238739</v>
      </c>
      <c r="D27" s="70">
        <f>D22</f>
        <v>-18161</v>
      </c>
      <c r="E27" s="71">
        <f>E22</f>
        <v>-18161</v>
      </c>
    </row>
    <row r="28" ht="13.5" thickTop="1"/>
    <row r="30" ht="12.75">
      <c r="A30" t="s">
        <v>327</v>
      </c>
    </row>
    <row r="31" ht="12.75">
      <c r="A31" t="s">
        <v>329</v>
      </c>
    </row>
  </sheetData>
  <sheetProtection/>
  <mergeCells count="4">
    <mergeCell ref="A1:E1"/>
    <mergeCell ref="A2:E2"/>
    <mergeCell ref="A3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3">
      <selection activeCell="H56" sqref="H56"/>
    </sheetView>
  </sheetViews>
  <sheetFormatPr defaultColWidth="9.140625" defaultRowHeight="12.75"/>
  <cols>
    <col min="2" max="2" width="46.57421875" style="0" customWidth="1"/>
    <col min="3" max="3" width="17.421875" style="0" customWidth="1"/>
    <col min="4" max="4" width="18.8515625" style="0" customWidth="1"/>
    <col min="5" max="5" width="20.7109375" style="0" customWidth="1"/>
    <col min="6" max="6" width="18.421875" style="0" customWidth="1"/>
    <col min="7" max="7" width="16.421875" style="0" customWidth="1"/>
    <col min="8" max="8" width="17.8515625" style="0" customWidth="1"/>
    <col min="9" max="9" width="17.7109375" style="0" customWidth="1"/>
    <col min="10" max="10" width="15.00390625" style="0" customWidth="1"/>
  </cols>
  <sheetData>
    <row r="1" spans="1:7" ht="16.5" thickTop="1">
      <c r="A1" s="86" t="s">
        <v>331</v>
      </c>
      <c r="B1" s="87"/>
      <c r="C1" s="87"/>
      <c r="D1" s="87"/>
      <c r="E1" s="87"/>
      <c r="F1" s="87"/>
      <c r="G1" s="88"/>
    </row>
    <row r="2" spans="1:7" ht="12.75">
      <c r="A2" s="25"/>
      <c r="B2" s="7"/>
      <c r="C2" s="7"/>
      <c r="D2" s="7"/>
      <c r="E2" s="7"/>
      <c r="F2" s="7"/>
      <c r="G2" s="26"/>
    </row>
    <row r="3" spans="1:7" s="1" customFormat="1" ht="12.75">
      <c r="A3" s="27" t="s">
        <v>26</v>
      </c>
      <c r="B3" s="15" t="s">
        <v>27</v>
      </c>
      <c r="C3" s="15" t="s">
        <v>132</v>
      </c>
      <c r="D3" s="15" t="s">
        <v>21</v>
      </c>
      <c r="E3" s="15" t="s">
        <v>22</v>
      </c>
      <c r="F3" s="15" t="s">
        <v>23</v>
      </c>
      <c r="G3" s="28" t="s">
        <v>131</v>
      </c>
    </row>
    <row r="4" spans="1:7" s="1" customFormat="1" ht="13.5" thickBot="1">
      <c r="A4" s="45"/>
      <c r="B4" s="46"/>
      <c r="C4" s="46" t="s">
        <v>4</v>
      </c>
      <c r="D4" s="46" t="s">
        <v>4</v>
      </c>
      <c r="E4" s="46" t="s">
        <v>4</v>
      </c>
      <c r="F4" s="46" t="s">
        <v>4</v>
      </c>
      <c r="G4" s="47" t="s">
        <v>4</v>
      </c>
    </row>
    <row r="5" spans="1:7" ht="13.5" thickTop="1">
      <c r="A5" s="42"/>
      <c r="B5" s="43"/>
      <c r="C5" s="43"/>
      <c r="D5" s="43"/>
      <c r="E5" s="43"/>
      <c r="F5" s="43"/>
      <c r="G5" s="44"/>
    </row>
    <row r="6" spans="1:7" ht="12.75">
      <c r="A6" s="25"/>
      <c r="B6" s="7"/>
      <c r="C6" s="7"/>
      <c r="D6" s="7"/>
      <c r="E6" s="7"/>
      <c r="F6" s="7"/>
      <c r="G6" s="26"/>
    </row>
    <row r="7" spans="1:7" s="2" customFormat="1" ht="12.75">
      <c r="A7" s="29">
        <v>100</v>
      </c>
      <c r="B7" s="8" t="s">
        <v>28</v>
      </c>
      <c r="C7" s="55">
        <f>SUM(C8:C16)</f>
        <v>345348.44</v>
      </c>
      <c r="D7" s="8">
        <f>SUM(D8:D16)</f>
        <v>388118</v>
      </c>
      <c r="E7" s="8">
        <f>SUM(E8:E16)</f>
        <v>384260</v>
      </c>
      <c r="F7" s="8">
        <f>SUM(F8:F16)</f>
        <v>392260</v>
      </c>
      <c r="G7" s="30">
        <f>SUM(G8:G16)</f>
        <v>392260</v>
      </c>
    </row>
    <row r="8" spans="1:7" ht="12.75">
      <c r="A8" s="25">
        <v>111</v>
      </c>
      <c r="B8" s="7" t="s">
        <v>29</v>
      </c>
      <c r="C8" s="16">
        <v>257198.92</v>
      </c>
      <c r="D8" s="7">
        <v>295758</v>
      </c>
      <c r="E8" s="7">
        <v>292000</v>
      </c>
      <c r="F8" s="7">
        <v>300000</v>
      </c>
      <c r="G8" s="26">
        <v>300000</v>
      </c>
    </row>
    <row r="9" spans="1:7" ht="12.75">
      <c r="A9" s="25">
        <v>121</v>
      </c>
      <c r="B9" s="7" t="s">
        <v>31</v>
      </c>
      <c r="C9" s="16"/>
      <c r="D9" s="7"/>
      <c r="E9" s="7"/>
      <c r="F9" s="7"/>
      <c r="G9" s="26"/>
    </row>
    <row r="10" spans="1:7" ht="12.75">
      <c r="A10" s="25">
        <v>121001</v>
      </c>
      <c r="B10" s="7" t="s">
        <v>107</v>
      </c>
      <c r="C10" s="16">
        <v>66068.01</v>
      </c>
      <c r="D10" s="7">
        <v>68800</v>
      </c>
      <c r="E10" s="7">
        <v>68800</v>
      </c>
      <c r="F10" s="7">
        <v>68800</v>
      </c>
      <c r="G10" s="26">
        <v>68800</v>
      </c>
    </row>
    <row r="11" spans="1:7" ht="12.75">
      <c r="A11" s="25">
        <v>121002</v>
      </c>
      <c r="B11" s="7" t="s">
        <v>108</v>
      </c>
      <c r="C11" s="16">
        <v>8157.66</v>
      </c>
      <c r="D11" s="7">
        <v>8100</v>
      </c>
      <c r="E11" s="7">
        <v>8100</v>
      </c>
      <c r="F11" s="7">
        <v>8100</v>
      </c>
      <c r="G11" s="26">
        <v>8100</v>
      </c>
    </row>
    <row r="12" spans="1:7" ht="12.75">
      <c r="A12" s="25">
        <v>121003</v>
      </c>
      <c r="B12" s="7" t="s">
        <v>109</v>
      </c>
      <c r="C12" s="16">
        <v>67.74</v>
      </c>
      <c r="D12" s="7">
        <v>60</v>
      </c>
      <c r="E12" s="7">
        <v>60</v>
      </c>
      <c r="F12" s="7">
        <v>60</v>
      </c>
      <c r="G12" s="26">
        <v>60</v>
      </c>
    </row>
    <row r="13" spans="1:7" ht="12.75">
      <c r="A13" s="25">
        <v>133</v>
      </c>
      <c r="B13" s="7" t="s">
        <v>110</v>
      </c>
      <c r="C13" s="16"/>
      <c r="D13" s="7"/>
      <c r="E13" s="7"/>
      <c r="F13" s="7"/>
      <c r="G13" s="26"/>
    </row>
    <row r="14" spans="1:7" ht="12.75">
      <c r="A14" s="25">
        <v>133001</v>
      </c>
      <c r="B14" s="7" t="s">
        <v>111</v>
      </c>
      <c r="C14" s="16">
        <v>678.64</v>
      </c>
      <c r="D14" s="7">
        <v>800</v>
      </c>
      <c r="E14" s="7">
        <v>800</v>
      </c>
      <c r="F14" s="7">
        <v>800</v>
      </c>
      <c r="G14" s="26">
        <v>800</v>
      </c>
    </row>
    <row r="15" spans="1:7" ht="12.75">
      <c r="A15" s="25">
        <v>133012</v>
      </c>
      <c r="B15" s="7" t="s">
        <v>112</v>
      </c>
      <c r="C15" s="16">
        <v>244.08</v>
      </c>
      <c r="D15" s="7">
        <v>300</v>
      </c>
      <c r="E15" s="7">
        <v>200</v>
      </c>
      <c r="F15" s="7">
        <v>200</v>
      </c>
      <c r="G15" s="26">
        <v>200</v>
      </c>
    </row>
    <row r="16" spans="1:7" ht="12.75">
      <c r="A16" s="25">
        <v>133013</v>
      </c>
      <c r="B16" s="7" t="s">
        <v>30</v>
      </c>
      <c r="C16" s="16">
        <v>12933.39</v>
      </c>
      <c r="D16" s="7">
        <v>14300</v>
      </c>
      <c r="E16" s="7">
        <v>14300</v>
      </c>
      <c r="F16" s="7">
        <v>14300</v>
      </c>
      <c r="G16" s="26">
        <v>14300</v>
      </c>
    </row>
    <row r="17" spans="1:7" s="2" customFormat="1" ht="12.75">
      <c r="A17" s="29">
        <v>210</v>
      </c>
      <c r="B17" s="8" t="s">
        <v>32</v>
      </c>
      <c r="C17" s="55">
        <f>SUM(C18:C22)</f>
        <v>13660.029999999999</v>
      </c>
      <c r="D17" s="8">
        <f>SUM(D18:D22)</f>
        <v>13881</v>
      </c>
      <c r="E17" s="8">
        <f>SUM(E18:E22)</f>
        <v>11904</v>
      </c>
      <c r="F17" s="8">
        <f>SUM(F18:F22)</f>
        <v>12904</v>
      </c>
      <c r="G17" s="30">
        <f>SUM(G18:G22)</f>
        <v>12904</v>
      </c>
    </row>
    <row r="18" spans="1:7" ht="12.75">
      <c r="A18" s="25">
        <v>211003</v>
      </c>
      <c r="B18" s="7" t="s">
        <v>33</v>
      </c>
      <c r="C18" s="16"/>
      <c r="D18" s="7"/>
      <c r="E18" s="7"/>
      <c r="F18" s="7"/>
      <c r="G18" s="26"/>
    </row>
    <row r="19" spans="1:7" ht="12.75">
      <c r="A19" s="25">
        <v>212001</v>
      </c>
      <c r="B19" s="7" t="s">
        <v>34</v>
      </c>
      <c r="C19" s="16"/>
      <c r="D19" s="7"/>
      <c r="E19" s="7"/>
      <c r="F19" s="7"/>
      <c r="G19" s="26"/>
    </row>
    <row r="20" spans="1:7" ht="12.75">
      <c r="A20" s="25">
        <v>212002</v>
      </c>
      <c r="B20" s="7" t="s">
        <v>113</v>
      </c>
      <c r="C20" s="16">
        <v>1845.8</v>
      </c>
      <c r="D20" s="7">
        <v>1846</v>
      </c>
      <c r="E20" s="7">
        <v>1904</v>
      </c>
      <c r="F20" s="7">
        <v>1904</v>
      </c>
      <c r="G20" s="26">
        <v>1904</v>
      </c>
    </row>
    <row r="21" spans="1:7" ht="12.75">
      <c r="A21" s="25">
        <v>212003</v>
      </c>
      <c r="B21" s="7" t="s">
        <v>114</v>
      </c>
      <c r="C21" s="16">
        <v>11814.23</v>
      </c>
      <c r="D21" s="7">
        <v>12035</v>
      </c>
      <c r="E21" s="7">
        <v>10000</v>
      </c>
      <c r="F21" s="7">
        <v>11000</v>
      </c>
      <c r="G21" s="26">
        <v>11000</v>
      </c>
    </row>
    <row r="22" spans="1:7" ht="12.75">
      <c r="A22" s="25">
        <v>212</v>
      </c>
      <c r="B22" s="7" t="s">
        <v>35</v>
      </c>
      <c r="C22" s="16"/>
      <c r="D22" s="7"/>
      <c r="E22" s="7"/>
      <c r="F22" s="7"/>
      <c r="G22" s="26"/>
    </row>
    <row r="23" spans="1:7" s="2" customFormat="1" ht="12.75">
      <c r="A23" s="29">
        <v>220</v>
      </c>
      <c r="B23" s="8" t="s">
        <v>36</v>
      </c>
      <c r="C23" s="55">
        <f>SUM(C24:C25)</f>
        <v>4408.42</v>
      </c>
      <c r="D23" s="8">
        <f>SUM(D24:D25)</f>
        <v>4030</v>
      </c>
      <c r="E23" s="8">
        <f>SUM(E24:E25)</f>
        <v>4030</v>
      </c>
      <c r="F23" s="8">
        <f>SUM(F24:F25)</f>
        <v>4030</v>
      </c>
      <c r="G23" s="30">
        <f>SUM(G24:G25)</f>
        <v>4030</v>
      </c>
    </row>
    <row r="24" spans="1:7" ht="12.75">
      <c r="A24" s="25">
        <v>221004</v>
      </c>
      <c r="B24" s="7" t="s">
        <v>37</v>
      </c>
      <c r="C24" s="16">
        <v>4318.42</v>
      </c>
      <c r="D24" s="7">
        <v>4000</v>
      </c>
      <c r="E24" s="7">
        <v>4000</v>
      </c>
      <c r="F24" s="7">
        <v>4000</v>
      </c>
      <c r="G24" s="26">
        <v>4000</v>
      </c>
    </row>
    <row r="25" spans="1:7" ht="12.75">
      <c r="A25" s="25">
        <v>222003</v>
      </c>
      <c r="B25" s="7" t="s">
        <v>40</v>
      </c>
      <c r="C25" s="16">
        <v>90</v>
      </c>
      <c r="D25" s="7">
        <v>30</v>
      </c>
      <c r="E25" s="7">
        <v>30</v>
      </c>
      <c r="F25" s="7">
        <v>30</v>
      </c>
      <c r="G25" s="26">
        <v>30</v>
      </c>
    </row>
    <row r="26" spans="1:7" s="5" customFormat="1" ht="12.75">
      <c r="A26" s="31">
        <v>223001</v>
      </c>
      <c r="B26" s="9" t="s">
        <v>115</v>
      </c>
      <c r="C26" s="56">
        <f>SUM(C27:C37)</f>
        <v>14813.390000000001</v>
      </c>
      <c r="D26" s="9">
        <f>SUM(D27:D38)</f>
        <v>11950</v>
      </c>
      <c r="E26" s="9">
        <f>SUM(E27:E38)</f>
        <v>11610</v>
      </c>
      <c r="F26" s="9">
        <f>SUM(F27:F38)</f>
        <v>11410</v>
      </c>
      <c r="G26" s="32">
        <f>SUM(G27:G38)</f>
        <v>11410</v>
      </c>
    </row>
    <row r="27" spans="1:7" ht="12.75">
      <c r="A27" s="25"/>
      <c r="B27" s="7" t="s">
        <v>121</v>
      </c>
      <c r="C27" s="16">
        <v>352.5</v>
      </c>
      <c r="D27" s="7">
        <v>350</v>
      </c>
      <c r="E27" s="7">
        <v>700</v>
      </c>
      <c r="F27" s="7">
        <v>400</v>
      </c>
      <c r="G27" s="26">
        <v>400</v>
      </c>
    </row>
    <row r="28" spans="1:7" ht="12.75">
      <c r="A28" s="25"/>
      <c r="B28" s="7" t="s">
        <v>116</v>
      </c>
      <c r="C28" s="16">
        <v>721.17</v>
      </c>
      <c r="D28" s="7">
        <v>600</v>
      </c>
      <c r="E28" s="7">
        <v>600</v>
      </c>
      <c r="F28" s="7">
        <v>600</v>
      </c>
      <c r="G28" s="26">
        <v>600</v>
      </c>
    </row>
    <row r="29" spans="1:7" ht="12.75">
      <c r="A29" s="25"/>
      <c r="B29" s="7" t="s">
        <v>117</v>
      </c>
      <c r="C29" s="16">
        <v>263.75</v>
      </c>
      <c r="D29" s="7">
        <v>200</v>
      </c>
      <c r="E29" s="7">
        <v>300</v>
      </c>
      <c r="F29" s="7">
        <v>300</v>
      </c>
      <c r="G29" s="26">
        <v>300</v>
      </c>
    </row>
    <row r="30" spans="1:7" ht="12.75">
      <c r="A30" s="25"/>
      <c r="B30" s="7" t="s">
        <v>118</v>
      </c>
      <c r="C30" s="16">
        <v>460.11</v>
      </c>
      <c r="D30" s="7">
        <v>420</v>
      </c>
      <c r="E30" s="7">
        <v>0</v>
      </c>
      <c r="F30" s="7"/>
      <c r="G30" s="26"/>
    </row>
    <row r="31" spans="1:7" ht="12.75">
      <c r="A31" s="25"/>
      <c r="B31" s="7" t="s">
        <v>119</v>
      </c>
      <c r="C31" s="16">
        <v>10943.66</v>
      </c>
      <c r="D31" s="7">
        <v>8000</v>
      </c>
      <c r="E31" s="7">
        <v>8000</v>
      </c>
      <c r="F31" s="7">
        <v>8000</v>
      </c>
      <c r="G31" s="26">
        <v>8000</v>
      </c>
    </row>
    <row r="32" spans="1:7" ht="12.75">
      <c r="A32" s="25"/>
      <c r="B32" s="7" t="s">
        <v>120</v>
      </c>
      <c r="C32" s="16"/>
      <c r="D32" s="7">
        <v>180</v>
      </c>
      <c r="E32" s="7">
        <v>180</v>
      </c>
      <c r="F32" s="7">
        <v>180</v>
      </c>
      <c r="G32" s="26">
        <v>180</v>
      </c>
    </row>
    <row r="33" spans="1:7" ht="12.75">
      <c r="A33" s="25"/>
      <c r="B33" s="10" t="s">
        <v>274</v>
      </c>
      <c r="C33" s="16">
        <v>164.2</v>
      </c>
      <c r="D33" s="7">
        <v>280</v>
      </c>
      <c r="E33" s="7"/>
      <c r="F33" s="7"/>
      <c r="G33" s="26"/>
    </row>
    <row r="34" spans="1:7" ht="12.75">
      <c r="A34" s="25">
        <v>223001</v>
      </c>
      <c r="B34" s="7" t="s">
        <v>38</v>
      </c>
      <c r="C34" s="16"/>
      <c r="D34" s="7"/>
      <c r="E34" s="7"/>
      <c r="F34" s="7"/>
      <c r="G34" s="26"/>
    </row>
    <row r="35" spans="1:7" ht="12.75">
      <c r="A35" s="25">
        <v>223001</v>
      </c>
      <c r="B35" s="7" t="s">
        <v>39</v>
      </c>
      <c r="C35" s="16">
        <v>80</v>
      </c>
      <c r="D35" s="7">
        <v>200</v>
      </c>
      <c r="E35" s="7"/>
      <c r="F35" s="7"/>
      <c r="G35" s="26"/>
    </row>
    <row r="36" spans="1:7" ht="12.75">
      <c r="A36" s="25">
        <v>223002</v>
      </c>
      <c r="B36" s="7" t="s">
        <v>122</v>
      </c>
      <c r="C36" s="16">
        <v>1234</v>
      </c>
      <c r="D36" s="7">
        <v>1200</v>
      </c>
      <c r="E36" s="7">
        <v>1200</v>
      </c>
      <c r="F36" s="7">
        <v>1300</v>
      </c>
      <c r="G36" s="26">
        <v>1300</v>
      </c>
    </row>
    <row r="37" spans="1:7" ht="12.75">
      <c r="A37" s="25">
        <v>223002</v>
      </c>
      <c r="B37" s="7" t="s">
        <v>123</v>
      </c>
      <c r="C37" s="16">
        <v>594</v>
      </c>
      <c r="D37" s="7">
        <v>500</v>
      </c>
      <c r="E37" s="7">
        <v>600</v>
      </c>
      <c r="F37" s="7">
        <v>600</v>
      </c>
      <c r="G37" s="26">
        <v>600</v>
      </c>
    </row>
    <row r="38" spans="1:7" ht="12.75">
      <c r="A38" s="25">
        <v>223002</v>
      </c>
      <c r="B38" s="7" t="s">
        <v>124</v>
      </c>
      <c r="C38" s="16"/>
      <c r="D38" s="7">
        <v>20</v>
      </c>
      <c r="E38" s="7">
        <v>30</v>
      </c>
      <c r="F38" s="7">
        <v>30</v>
      </c>
      <c r="G38" s="26">
        <v>30</v>
      </c>
    </row>
    <row r="39" spans="1:7" s="2" customFormat="1" ht="12.75">
      <c r="A39" s="29">
        <v>230</v>
      </c>
      <c r="B39" s="8" t="s">
        <v>42</v>
      </c>
      <c r="C39" s="55">
        <v>0</v>
      </c>
      <c r="D39" s="8">
        <f>SUM(D40)</f>
        <v>26500</v>
      </c>
      <c r="E39" s="8"/>
      <c r="F39" s="8">
        <v>0</v>
      </c>
      <c r="G39" s="30">
        <v>0</v>
      </c>
    </row>
    <row r="40" spans="1:7" ht="12.75">
      <c r="A40" s="25">
        <v>231</v>
      </c>
      <c r="B40" s="10" t="s">
        <v>133</v>
      </c>
      <c r="C40" s="16"/>
      <c r="D40" s="7">
        <v>26500</v>
      </c>
      <c r="E40" s="7"/>
      <c r="F40" s="7"/>
      <c r="G40" s="26"/>
    </row>
    <row r="41" spans="1:7" ht="12.75">
      <c r="A41" s="25">
        <v>233</v>
      </c>
      <c r="B41" s="7" t="s">
        <v>41</v>
      </c>
      <c r="C41" s="16"/>
      <c r="D41" s="7"/>
      <c r="E41" s="7"/>
      <c r="F41" s="7"/>
      <c r="G41" s="26"/>
    </row>
    <row r="42" spans="1:7" s="2" customFormat="1" ht="12.75">
      <c r="A42" s="29">
        <v>292</v>
      </c>
      <c r="B42" s="8" t="s">
        <v>44</v>
      </c>
      <c r="C42" s="55">
        <f>SUM(C43:C45)</f>
        <v>2795.62</v>
      </c>
      <c r="D42" s="8">
        <f>SUM(D43:D45)</f>
        <v>1300</v>
      </c>
      <c r="E42" s="8">
        <f>SUM(E43:E45)</f>
        <v>1080</v>
      </c>
      <c r="F42" s="8">
        <f>SUM(F43:F45)</f>
        <v>1100</v>
      </c>
      <c r="G42" s="30">
        <f>SUM(G43:G45)</f>
        <v>1100</v>
      </c>
    </row>
    <row r="43" spans="1:7" ht="12.75">
      <c r="A43" s="25">
        <v>243</v>
      </c>
      <c r="B43" s="7" t="s">
        <v>43</v>
      </c>
      <c r="C43" s="16">
        <v>28.31</v>
      </c>
      <c r="D43" s="7">
        <v>30</v>
      </c>
      <c r="E43" s="7">
        <v>30</v>
      </c>
      <c r="F43" s="7">
        <v>30</v>
      </c>
      <c r="G43" s="26">
        <v>30</v>
      </c>
    </row>
    <row r="44" spans="1:7" ht="12.75">
      <c r="A44" s="25">
        <v>292008</v>
      </c>
      <c r="B44" s="7" t="s">
        <v>45</v>
      </c>
      <c r="C44" s="16">
        <v>68.44</v>
      </c>
      <c r="D44" s="7">
        <v>70</v>
      </c>
      <c r="E44" s="7">
        <v>50</v>
      </c>
      <c r="F44" s="7">
        <v>70</v>
      </c>
      <c r="G44" s="26">
        <v>70</v>
      </c>
    </row>
    <row r="45" spans="1:7" ht="12.75">
      <c r="A45" s="25">
        <v>292009</v>
      </c>
      <c r="B45" s="7" t="s">
        <v>46</v>
      </c>
      <c r="C45" s="16">
        <f>1807.8+891.07</f>
        <v>2698.87</v>
      </c>
      <c r="D45" s="7">
        <v>1200</v>
      </c>
      <c r="E45" s="7">
        <v>1000</v>
      </c>
      <c r="F45" s="7">
        <v>1000</v>
      </c>
      <c r="G45" s="26">
        <v>1000</v>
      </c>
    </row>
    <row r="46" spans="1:7" s="2" customFormat="1" ht="12.75">
      <c r="A46" s="29"/>
      <c r="B46" s="8" t="s">
        <v>48</v>
      </c>
      <c r="C46" s="55">
        <f>C42+C39+C26+C23+C17+C7</f>
        <v>381025.9</v>
      </c>
      <c r="D46" s="8">
        <f>D42+D26+D23+D17+D7+D39</f>
        <v>445779</v>
      </c>
      <c r="E46" s="8">
        <f>E7+E17+E23+E26+E42</f>
        <v>412884</v>
      </c>
      <c r="F46" s="8">
        <f>F42+F39+F26+F23+F17+F7</f>
        <v>421704</v>
      </c>
      <c r="G46" s="30">
        <f>G42+G39+G26+G23+G17+G7</f>
        <v>421704</v>
      </c>
    </row>
    <row r="47" spans="1:7" s="3" customFormat="1" ht="12.75">
      <c r="A47" s="33"/>
      <c r="B47" s="12"/>
      <c r="C47" s="57"/>
      <c r="D47" s="12"/>
      <c r="E47" s="12"/>
      <c r="F47" s="12"/>
      <c r="G47" s="34"/>
    </row>
    <row r="48" spans="1:7" s="2" customFormat="1" ht="12.75">
      <c r="A48" s="29">
        <v>300</v>
      </c>
      <c r="B48" s="8" t="s">
        <v>47</v>
      </c>
      <c r="C48" s="55">
        <f>SUM(C49:C66)</f>
        <v>259913.70999999996</v>
      </c>
      <c r="D48" s="8">
        <f>SUM(D49:D66)</f>
        <v>350819</v>
      </c>
      <c r="E48" s="8">
        <f>SUM(E49:E66)</f>
        <v>446620</v>
      </c>
      <c r="F48" s="8">
        <f>SUM(F49:F66)</f>
        <v>237920</v>
      </c>
      <c r="G48" s="30">
        <f>SUM(G49:G66)</f>
        <v>237920</v>
      </c>
    </row>
    <row r="49" spans="1:7" ht="12.75">
      <c r="A49" s="25">
        <v>312</v>
      </c>
      <c r="B49" s="7" t="s">
        <v>49</v>
      </c>
      <c r="C49" s="16"/>
      <c r="D49" s="7"/>
      <c r="E49" s="7"/>
      <c r="F49" s="7"/>
      <c r="G49" s="26"/>
    </row>
    <row r="50" spans="1:7" ht="12.75">
      <c r="A50" s="25">
        <v>312001</v>
      </c>
      <c r="B50" s="7" t="s">
        <v>50</v>
      </c>
      <c r="C50" s="16">
        <f>231401+2948+784+1196+348.6+3016</f>
        <v>239693.6</v>
      </c>
      <c r="D50" s="7">
        <v>252887</v>
      </c>
      <c r="E50" s="7">
        <v>222110</v>
      </c>
      <c r="F50" s="7">
        <v>230000</v>
      </c>
      <c r="G50" s="26">
        <v>230000</v>
      </c>
    </row>
    <row r="51" spans="1:7" ht="12.75">
      <c r="A51" s="25">
        <v>312001</v>
      </c>
      <c r="B51" s="7" t="s">
        <v>51</v>
      </c>
      <c r="C51" s="16">
        <v>1832.87</v>
      </c>
      <c r="D51" s="7">
        <v>1864.7</v>
      </c>
      <c r="E51" s="7">
        <v>1900</v>
      </c>
      <c r="F51" s="7">
        <v>1900</v>
      </c>
      <c r="G51" s="26">
        <v>1900</v>
      </c>
    </row>
    <row r="52" spans="1:7" ht="12.75">
      <c r="A52" s="25">
        <v>312001</v>
      </c>
      <c r="B52" s="7" t="s">
        <v>52</v>
      </c>
      <c r="C52" s="16">
        <v>382.8</v>
      </c>
      <c r="D52" s="7">
        <v>382.8</v>
      </c>
      <c r="E52" s="7">
        <v>380</v>
      </c>
      <c r="F52" s="7">
        <v>380</v>
      </c>
      <c r="G52" s="26">
        <v>380</v>
      </c>
    </row>
    <row r="53" spans="1:7" ht="12.75">
      <c r="A53" s="25">
        <v>312001</v>
      </c>
      <c r="B53" s="10" t="s">
        <v>126</v>
      </c>
      <c r="C53" s="58">
        <v>2331.38</v>
      </c>
      <c r="D53" s="7">
        <v>2100</v>
      </c>
      <c r="E53" s="7">
        <v>2200</v>
      </c>
      <c r="F53" s="7">
        <v>2200</v>
      </c>
      <c r="G53" s="26">
        <v>2200</v>
      </c>
    </row>
    <row r="54" spans="1:7" ht="12.75">
      <c r="A54" s="25">
        <v>312001</v>
      </c>
      <c r="B54" s="10" t="s">
        <v>125</v>
      </c>
      <c r="C54" s="58">
        <v>50.11</v>
      </c>
      <c r="D54" s="16">
        <v>50.1</v>
      </c>
      <c r="E54" s="7">
        <v>50</v>
      </c>
      <c r="F54" s="7">
        <v>50</v>
      </c>
      <c r="G54" s="26">
        <v>50</v>
      </c>
    </row>
    <row r="55" spans="1:7" ht="12.75">
      <c r="A55" s="25">
        <v>312001</v>
      </c>
      <c r="B55" s="7" t="s">
        <v>53</v>
      </c>
      <c r="C55" s="16">
        <f>16.6+1411</f>
        <v>1427.6</v>
      </c>
      <c r="D55" s="7">
        <v>2199</v>
      </c>
      <c r="E55" s="7">
        <v>2120</v>
      </c>
      <c r="F55" s="7">
        <v>2200</v>
      </c>
      <c r="G55" s="26">
        <v>2200</v>
      </c>
    </row>
    <row r="56" spans="1:7" ht="12.75">
      <c r="A56" s="25">
        <v>312001</v>
      </c>
      <c r="B56" s="10" t="s">
        <v>127</v>
      </c>
      <c r="C56" s="58">
        <v>1078.8</v>
      </c>
      <c r="D56" s="7">
        <v>1078.8</v>
      </c>
      <c r="E56" s="7">
        <v>1080</v>
      </c>
      <c r="F56" s="7">
        <v>1080</v>
      </c>
      <c r="G56" s="26">
        <v>1080</v>
      </c>
    </row>
    <row r="57" spans="1:7" ht="12.75">
      <c r="A57" s="25">
        <v>312001</v>
      </c>
      <c r="B57" s="10" t="s">
        <v>136</v>
      </c>
      <c r="C57" s="58">
        <v>108.71</v>
      </c>
      <c r="D57" s="7">
        <v>108.6</v>
      </c>
      <c r="E57" s="7">
        <v>100</v>
      </c>
      <c r="F57" s="7">
        <v>110</v>
      </c>
      <c r="G57" s="26">
        <v>110</v>
      </c>
    </row>
    <row r="58" spans="1:7" ht="12.75">
      <c r="A58" s="25">
        <v>312001</v>
      </c>
      <c r="B58" s="10" t="s">
        <v>128</v>
      </c>
      <c r="C58" s="58"/>
      <c r="D58" s="7">
        <v>25282</v>
      </c>
      <c r="E58" s="7">
        <v>25282</v>
      </c>
      <c r="F58" s="7"/>
      <c r="G58" s="26"/>
    </row>
    <row r="59" spans="1:7" ht="12.75">
      <c r="A59" s="25">
        <v>312001</v>
      </c>
      <c r="B59" s="10" t="s">
        <v>129</v>
      </c>
      <c r="C59" s="58"/>
      <c r="D59" s="7"/>
      <c r="E59" s="7">
        <v>30000</v>
      </c>
      <c r="F59" s="7"/>
      <c r="G59" s="26"/>
    </row>
    <row r="60" spans="1:7" ht="12.75">
      <c r="A60" s="25">
        <v>312001</v>
      </c>
      <c r="B60" s="10" t="s">
        <v>134</v>
      </c>
      <c r="C60" s="58">
        <v>547.4</v>
      </c>
      <c r="D60" s="7">
        <v>12084</v>
      </c>
      <c r="E60" s="7"/>
      <c r="F60" s="7"/>
      <c r="G60" s="26"/>
    </row>
    <row r="61" spans="1:7" ht="12.75">
      <c r="A61" s="25">
        <v>312001</v>
      </c>
      <c r="B61" s="10" t="s">
        <v>135</v>
      </c>
      <c r="C61" s="58">
        <v>96.6</v>
      </c>
      <c r="D61" s="7">
        <v>2132</v>
      </c>
      <c r="E61" s="7"/>
      <c r="F61" s="7"/>
      <c r="G61" s="26"/>
    </row>
    <row r="62" spans="1:7" ht="12.75">
      <c r="A62" s="25">
        <v>312001</v>
      </c>
      <c r="B62" s="10" t="s">
        <v>275</v>
      </c>
      <c r="C62" s="58">
        <f>630.15+907.3+565.32+514.28+518.84+91.56</f>
        <v>3227.4500000000003</v>
      </c>
      <c r="D62" s="7">
        <f>640+585+102+5580+980</f>
        <v>7887</v>
      </c>
      <c r="E62" s="7"/>
      <c r="F62" s="7"/>
      <c r="G62" s="26"/>
    </row>
    <row r="63" spans="1:7" ht="12.75">
      <c r="A63" s="25">
        <v>312002</v>
      </c>
      <c r="B63" s="10" t="s">
        <v>324</v>
      </c>
      <c r="C63" s="58"/>
      <c r="D63" s="7"/>
      <c r="E63" s="7">
        <v>138330</v>
      </c>
      <c r="F63" s="7"/>
      <c r="G63" s="26"/>
    </row>
    <row r="64" spans="1:8" ht="12.75">
      <c r="A64" s="35" t="s">
        <v>303</v>
      </c>
      <c r="B64" s="10" t="s">
        <v>276</v>
      </c>
      <c r="C64" s="58">
        <f>4359.77+954.14+1614.52+2075+92.66+40.3</f>
        <v>9136.39</v>
      </c>
      <c r="D64" s="7">
        <f>6027+5000</f>
        <v>11027</v>
      </c>
      <c r="E64" s="7"/>
      <c r="F64" s="7"/>
      <c r="G64" s="26"/>
      <c r="H64">
        <f>C72-719290.84</f>
        <v>0</v>
      </c>
    </row>
    <row r="65" spans="1:7" ht="12.75">
      <c r="A65" s="25">
        <v>332001</v>
      </c>
      <c r="B65" s="10" t="s">
        <v>130</v>
      </c>
      <c r="C65" s="58"/>
      <c r="D65" s="7">
        <v>11736</v>
      </c>
      <c r="E65" s="7">
        <v>11736</v>
      </c>
      <c r="F65" s="7"/>
      <c r="G65" s="26"/>
    </row>
    <row r="66" spans="1:7" ht="12.75">
      <c r="A66" s="25">
        <v>322001</v>
      </c>
      <c r="B66" s="10" t="s">
        <v>173</v>
      </c>
      <c r="C66" s="16"/>
      <c r="D66" s="7">
        <v>20000</v>
      </c>
      <c r="E66" s="7">
        <v>11332</v>
      </c>
      <c r="F66" s="7"/>
      <c r="G66" s="26"/>
    </row>
    <row r="67" spans="1:7" s="17" customFormat="1" ht="12.75">
      <c r="A67" s="36">
        <v>500</v>
      </c>
      <c r="B67" s="20" t="s">
        <v>304</v>
      </c>
      <c r="C67" s="59">
        <f>SUM(C69)</f>
        <v>58680</v>
      </c>
      <c r="D67" s="20"/>
      <c r="E67" s="20">
        <f>SUM(E68:E69)</f>
        <v>256900</v>
      </c>
      <c r="F67" s="20"/>
      <c r="G67" s="37"/>
    </row>
    <row r="68" spans="1:7" s="18" customFormat="1" ht="12.75">
      <c r="A68" s="53">
        <v>513002</v>
      </c>
      <c r="B68" s="24" t="s">
        <v>323</v>
      </c>
      <c r="C68" s="60"/>
      <c r="D68" s="24"/>
      <c r="E68" s="24">
        <v>256900</v>
      </c>
      <c r="F68" s="24"/>
      <c r="G68" s="54"/>
    </row>
    <row r="69" spans="1:7" ht="12.75">
      <c r="A69" s="25">
        <v>513002</v>
      </c>
      <c r="B69" s="10" t="s">
        <v>305</v>
      </c>
      <c r="C69" s="16">
        <v>58680</v>
      </c>
      <c r="D69" s="7"/>
      <c r="E69" s="7"/>
      <c r="F69" s="7"/>
      <c r="G69" s="26"/>
    </row>
    <row r="70" spans="1:7" s="17" customFormat="1" ht="12.75">
      <c r="A70" s="36">
        <v>223</v>
      </c>
      <c r="B70" s="20" t="s">
        <v>306</v>
      </c>
      <c r="C70" s="59">
        <f>SUM(C71)</f>
        <v>19671.23</v>
      </c>
      <c r="D70" s="20"/>
      <c r="E70" s="20"/>
      <c r="F70" s="20"/>
      <c r="G70" s="37"/>
    </row>
    <row r="71" spans="1:7" ht="12.75">
      <c r="A71" s="25">
        <v>223003</v>
      </c>
      <c r="B71" s="10" t="s">
        <v>307</v>
      </c>
      <c r="C71" s="16">
        <v>19671.23</v>
      </c>
      <c r="D71" s="7"/>
      <c r="E71" s="7"/>
      <c r="F71" s="7"/>
      <c r="G71" s="26"/>
    </row>
    <row r="72" spans="1:7" s="4" customFormat="1" ht="12.75">
      <c r="A72" s="38"/>
      <c r="B72" s="13" t="s">
        <v>54</v>
      </c>
      <c r="C72" s="61">
        <f>C48+C46+C67+C70</f>
        <v>719290.84</v>
      </c>
      <c r="D72" s="13">
        <f>SUM(D46+D48)</f>
        <v>796598</v>
      </c>
      <c r="E72" s="13">
        <f>E48+E46+E67</f>
        <v>1116404</v>
      </c>
      <c r="F72" s="13">
        <f>SUM(F46+F48)</f>
        <v>659624</v>
      </c>
      <c r="G72" s="48">
        <f>SUM(G46+G48)</f>
        <v>659624</v>
      </c>
    </row>
    <row r="73" spans="1:7" ht="12.75">
      <c r="A73" s="39"/>
      <c r="B73" s="14" t="s">
        <v>55</v>
      </c>
      <c r="C73" s="51">
        <f>C72-C75</f>
        <v>660610.84</v>
      </c>
      <c r="D73" s="14">
        <f>D72-D74</f>
        <v>750098</v>
      </c>
      <c r="E73" s="14">
        <f>E72-(E74+E75)</f>
        <v>698106</v>
      </c>
      <c r="F73" s="14">
        <v>659624</v>
      </c>
      <c r="G73" s="49">
        <v>659624</v>
      </c>
    </row>
    <row r="74" spans="1:7" ht="12.75">
      <c r="A74" s="39" t="s">
        <v>56</v>
      </c>
      <c r="B74" s="14" t="s">
        <v>57</v>
      </c>
      <c r="C74" s="51">
        <v>0</v>
      </c>
      <c r="D74" s="14">
        <f>D66+D39</f>
        <v>46500</v>
      </c>
      <c r="E74" s="14">
        <f>E65+E66+E63</f>
        <v>161398</v>
      </c>
      <c r="F74" s="14">
        <v>0</v>
      </c>
      <c r="G74" s="49">
        <v>0</v>
      </c>
    </row>
    <row r="75" spans="1:7" ht="13.5" thickBot="1">
      <c r="A75" s="40" t="s">
        <v>56</v>
      </c>
      <c r="B75" s="41" t="s">
        <v>58</v>
      </c>
      <c r="C75" s="62">
        <v>58680</v>
      </c>
      <c r="D75" s="41">
        <v>0</v>
      </c>
      <c r="E75" s="41">
        <f>E67</f>
        <v>256900</v>
      </c>
      <c r="F75" s="41">
        <v>0</v>
      </c>
      <c r="G75" s="50">
        <v>0</v>
      </c>
    </row>
    <row r="76" ht="13.5" thickTop="1"/>
    <row r="77" ht="12.75">
      <c r="A77" s="6" t="s">
        <v>327</v>
      </c>
    </row>
    <row r="78" ht="12.75">
      <c r="A78" t="s">
        <v>329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96">
      <selection activeCell="K13" sqref="K13"/>
    </sheetView>
  </sheetViews>
  <sheetFormatPr defaultColWidth="9.140625" defaultRowHeight="12.75"/>
  <cols>
    <col min="2" max="2" width="46.421875" style="0" customWidth="1"/>
    <col min="3" max="3" width="19.140625" style="0" customWidth="1"/>
    <col min="4" max="5" width="17.57421875" style="0" customWidth="1"/>
    <col min="6" max="6" width="18.8515625" style="0" customWidth="1"/>
    <col min="7" max="7" width="18.140625" style="0" customWidth="1"/>
    <col min="8" max="8" width="16.28125" style="0" customWidth="1"/>
    <col min="9" max="9" width="18.28125" style="0" customWidth="1"/>
    <col min="10" max="10" width="16.8515625" style="0" customWidth="1"/>
  </cols>
  <sheetData>
    <row r="1" spans="1:7" ht="18.75" thickTop="1">
      <c r="A1" s="89" t="s">
        <v>330</v>
      </c>
      <c r="B1" s="90"/>
      <c r="C1" s="90"/>
      <c r="D1" s="90"/>
      <c r="E1" s="90"/>
      <c r="F1" s="90"/>
      <c r="G1" s="91"/>
    </row>
    <row r="2" spans="1:7" ht="12.75">
      <c r="A2" s="39" t="s">
        <v>26</v>
      </c>
      <c r="B2" s="14" t="s">
        <v>59</v>
      </c>
      <c r="C2" s="15" t="s">
        <v>178</v>
      </c>
      <c r="D2" s="15" t="s">
        <v>177</v>
      </c>
      <c r="E2" s="15" t="s">
        <v>24</v>
      </c>
      <c r="F2" s="15" t="s">
        <v>24</v>
      </c>
      <c r="G2" s="28" t="s">
        <v>24</v>
      </c>
    </row>
    <row r="3" spans="1:7" ht="12.75">
      <c r="A3" s="39"/>
      <c r="B3" s="14"/>
      <c r="C3" s="15" t="s">
        <v>25</v>
      </c>
      <c r="D3" s="15" t="s">
        <v>62</v>
      </c>
      <c r="E3" s="15" t="s">
        <v>60</v>
      </c>
      <c r="F3" s="15" t="s">
        <v>61</v>
      </c>
      <c r="G3" s="28" t="s">
        <v>137</v>
      </c>
    </row>
    <row r="4" spans="1:7" ht="12.75">
      <c r="A4" s="25"/>
      <c r="B4" s="7"/>
      <c r="C4" s="7"/>
      <c r="D4" s="7"/>
      <c r="E4" s="7"/>
      <c r="F4" s="7"/>
      <c r="G4" s="26"/>
    </row>
    <row r="5" spans="1:7" s="17" customFormat="1" ht="12.75">
      <c r="A5" s="36" t="s">
        <v>63</v>
      </c>
      <c r="B5" s="20" t="s">
        <v>64</v>
      </c>
      <c r="C5" s="20">
        <f>SUM(C6:C59)</f>
        <v>143770.48999999996</v>
      </c>
      <c r="D5" s="20">
        <f>SUM(D6:D54)</f>
        <v>236395.3</v>
      </c>
      <c r="E5" s="20">
        <f>SUM(E6:E60)</f>
        <v>613039</v>
      </c>
      <c r="F5" s="20">
        <f>SUM(F6:F61)</f>
        <v>214603</v>
      </c>
      <c r="G5" s="37">
        <f>SUM(G6:G61)</f>
        <v>214603</v>
      </c>
    </row>
    <row r="6" spans="1:8" ht="12.75">
      <c r="A6" s="25">
        <v>611</v>
      </c>
      <c r="B6" s="10" t="s">
        <v>139</v>
      </c>
      <c r="C6" s="7">
        <f>23261.55+26710.72+2287</f>
        <v>52259.270000000004</v>
      </c>
      <c r="D6" s="7">
        <f>30510+21688+2600</f>
        <v>54798</v>
      </c>
      <c r="E6" s="7">
        <f>30510+20388+2400</f>
        <v>53298</v>
      </c>
      <c r="F6" s="7">
        <v>54000</v>
      </c>
      <c r="G6" s="26">
        <v>54000</v>
      </c>
      <c r="H6" s="6"/>
    </row>
    <row r="7" spans="1:7" ht="12.75">
      <c r="A7" s="25">
        <v>611</v>
      </c>
      <c r="B7" s="10" t="s">
        <v>138</v>
      </c>
      <c r="C7" s="7">
        <v>208.71</v>
      </c>
      <c r="D7" s="7">
        <v>211.4</v>
      </c>
      <c r="E7" s="7">
        <f>100+100</f>
        <v>200</v>
      </c>
      <c r="F7" s="7">
        <v>200</v>
      </c>
      <c r="G7" s="26">
        <v>200</v>
      </c>
    </row>
    <row r="8" spans="1:7" ht="12.75">
      <c r="A8" s="25">
        <v>611</v>
      </c>
      <c r="B8" s="10" t="s">
        <v>277</v>
      </c>
      <c r="C8" s="7"/>
      <c r="D8" s="7">
        <v>4269</v>
      </c>
      <c r="E8" s="7"/>
      <c r="F8" s="7"/>
      <c r="G8" s="26"/>
    </row>
    <row r="9" spans="1:7" ht="12.75">
      <c r="A9" s="35" t="s">
        <v>141</v>
      </c>
      <c r="B9" s="10" t="s">
        <v>142</v>
      </c>
      <c r="C9" s="7">
        <f>2637.5+10398.78</f>
        <v>13036.28</v>
      </c>
      <c r="D9" s="7">
        <v>16275</v>
      </c>
      <c r="E9" s="7">
        <v>14000</v>
      </c>
      <c r="F9" s="7">
        <v>14000</v>
      </c>
      <c r="G9" s="26">
        <v>14000</v>
      </c>
    </row>
    <row r="10" spans="1:7" ht="12.75">
      <c r="A10" s="25">
        <v>616</v>
      </c>
      <c r="B10" s="10" t="s">
        <v>140</v>
      </c>
      <c r="C10" s="7"/>
      <c r="D10" s="7">
        <v>6298</v>
      </c>
      <c r="E10" s="7"/>
      <c r="F10" s="7"/>
      <c r="G10" s="26"/>
    </row>
    <row r="11" spans="1:7" ht="12.75">
      <c r="A11" s="35" t="s">
        <v>144</v>
      </c>
      <c r="B11" s="10" t="s">
        <v>143</v>
      </c>
      <c r="C11" s="7">
        <f>13.3+6863.68</f>
        <v>6876.9800000000005</v>
      </c>
      <c r="D11" s="7">
        <v>8044</v>
      </c>
      <c r="E11" s="7">
        <v>6800</v>
      </c>
      <c r="F11" s="7">
        <v>6800</v>
      </c>
      <c r="G11" s="26">
        <v>6800</v>
      </c>
    </row>
    <row r="12" spans="1:7" ht="12.75">
      <c r="A12" s="35" t="s">
        <v>144</v>
      </c>
      <c r="B12" s="10" t="s">
        <v>278</v>
      </c>
      <c r="C12" s="7"/>
      <c r="D12" s="7">
        <v>656</v>
      </c>
      <c r="E12" s="7"/>
      <c r="F12" s="7"/>
      <c r="G12" s="26"/>
    </row>
    <row r="13" spans="1:7" ht="12.75">
      <c r="A13" s="35" t="s">
        <v>145</v>
      </c>
      <c r="B13" s="10" t="s">
        <v>146</v>
      </c>
      <c r="C13" s="7">
        <f>17022.08+667.99</f>
        <v>17690.070000000003</v>
      </c>
      <c r="D13" s="7">
        <f>20076+1676</f>
        <v>21752</v>
      </c>
      <c r="E13" s="7">
        <f>16800+1700</f>
        <v>18500</v>
      </c>
      <c r="F13" s="7">
        <v>18500</v>
      </c>
      <c r="G13" s="26">
        <v>18500</v>
      </c>
    </row>
    <row r="14" spans="1:7" ht="12.75">
      <c r="A14" s="35" t="s">
        <v>145</v>
      </c>
      <c r="B14" s="10" t="s">
        <v>279</v>
      </c>
      <c r="C14" s="7"/>
      <c r="D14" s="7">
        <v>1635</v>
      </c>
      <c r="E14" s="7"/>
      <c r="F14" s="7"/>
      <c r="G14" s="26"/>
    </row>
    <row r="15" spans="1:7" ht="12.75">
      <c r="A15" s="25">
        <v>631</v>
      </c>
      <c r="B15" s="7" t="s">
        <v>65</v>
      </c>
      <c r="C15" s="7"/>
      <c r="D15" s="7"/>
      <c r="E15" s="7">
        <v>1000</v>
      </c>
      <c r="F15" s="7">
        <v>1000</v>
      </c>
      <c r="G15" s="26">
        <v>1000</v>
      </c>
    </row>
    <row r="16" spans="1:7" ht="12.75">
      <c r="A16" s="25">
        <v>632</v>
      </c>
      <c r="B16" s="7" t="s">
        <v>66</v>
      </c>
      <c r="C16" s="7"/>
      <c r="D16" s="7"/>
      <c r="E16" s="7"/>
      <c r="F16" s="7"/>
      <c r="G16" s="26"/>
    </row>
    <row r="17" spans="1:7" ht="12.75">
      <c r="A17" s="25"/>
      <c r="B17" s="10" t="s">
        <v>147</v>
      </c>
      <c r="C17" s="7">
        <v>2249.7</v>
      </c>
      <c r="D17" s="7">
        <v>3000</v>
      </c>
      <c r="E17" s="7">
        <v>3000</v>
      </c>
      <c r="F17" s="7">
        <v>3000</v>
      </c>
      <c r="G17" s="26">
        <v>3000</v>
      </c>
    </row>
    <row r="18" spans="1:7" ht="12.75">
      <c r="A18" s="25"/>
      <c r="B18" s="10" t="s">
        <v>149</v>
      </c>
      <c r="C18" s="7">
        <v>7513.85</v>
      </c>
      <c r="D18" s="7">
        <v>6500</v>
      </c>
      <c r="E18" s="7">
        <v>6500</v>
      </c>
      <c r="F18" s="7">
        <v>6500</v>
      </c>
      <c r="G18" s="26">
        <v>6500</v>
      </c>
    </row>
    <row r="19" spans="1:7" ht="12.75">
      <c r="A19" s="25"/>
      <c r="B19" s="10" t="s">
        <v>150</v>
      </c>
      <c r="C19" s="7">
        <v>62.23</v>
      </c>
      <c r="D19" s="7">
        <v>500</v>
      </c>
      <c r="E19" s="7">
        <v>200</v>
      </c>
      <c r="F19" s="7">
        <v>200</v>
      </c>
      <c r="G19" s="26">
        <v>200</v>
      </c>
    </row>
    <row r="20" spans="1:7" ht="12.75">
      <c r="A20" s="25"/>
      <c r="B20" s="10" t="s">
        <v>151</v>
      </c>
      <c r="C20" s="7">
        <v>39.96</v>
      </c>
      <c r="D20" s="7">
        <v>100</v>
      </c>
      <c r="E20" s="7"/>
      <c r="F20" s="7"/>
      <c r="G20" s="26"/>
    </row>
    <row r="21" spans="1:7" ht="12.75">
      <c r="A21" s="25"/>
      <c r="B21" s="10" t="s">
        <v>155</v>
      </c>
      <c r="C21" s="7">
        <f>17.06+174.72</f>
        <v>191.78</v>
      </c>
      <c r="D21" s="7">
        <v>250</v>
      </c>
      <c r="E21" s="7"/>
      <c r="F21" s="7"/>
      <c r="G21" s="26"/>
    </row>
    <row r="22" spans="1:7" ht="12.75">
      <c r="A22" s="25"/>
      <c r="B22" s="10" t="s">
        <v>148</v>
      </c>
      <c r="C22" s="7">
        <v>7265.99</v>
      </c>
      <c r="D22" s="7">
        <v>6000</v>
      </c>
      <c r="E22" s="7">
        <v>4500</v>
      </c>
      <c r="F22" s="7">
        <v>4500</v>
      </c>
      <c r="G22" s="26">
        <v>4500</v>
      </c>
    </row>
    <row r="23" spans="1:7" ht="12.75">
      <c r="A23" s="25"/>
      <c r="B23" s="10" t="s">
        <v>153</v>
      </c>
      <c r="C23" s="7">
        <v>9.75</v>
      </c>
      <c r="D23" s="7">
        <v>600</v>
      </c>
      <c r="E23" s="7">
        <v>300</v>
      </c>
      <c r="F23" s="7"/>
      <c r="G23" s="26"/>
    </row>
    <row r="24" spans="1:7" ht="12.75">
      <c r="A24" s="25"/>
      <c r="B24" s="10" t="s">
        <v>154</v>
      </c>
      <c r="C24" s="7">
        <v>7.5</v>
      </c>
      <c r="D24" s="7">
        <v>150</v>
      </c>
      <c r="E24" s="7"/>
      <c r="F24" s="7"/>
      <c r="G24" s="26"/>
    </row>
    <row r="25" spans="1:7" ht="12.75">
      <c r="A25" s="25"/>
      <c r="B25" s="10" t="s">
        <v>156</v>
      </c>
      <c r="C25" s="7">
        <v>1541</v>
      </c>
      <c r="D25" s="7">
        <v>1250</v>
      </c>
      <c r="E25" s="7"/>
      <c r="F25" s="7"/>
      <c r="G25" s="26"/>
    </row>
    <row r="26" spans="1:7" ht="12.75">
      <c r="A26" s="25"/>
      <c r="B26" s="10" t="s">
        <v>152</v>
      </c>
      <c r="C26" s="7">
        <v>232.8</v>
      </c>
      <c r="D26" s="7">
        <v>100</v>
      </c>
      <c r="E26" s="7">
        <v>100</v>
      </c>
      <c r="F26" s="7">
        <v>100</v>
      </c>
      <c r="G26" s="26">
        <v>100</v>
      </c>
    </row>
    <row r="27" spans="1:7" ht="12.75">
      <c r="A27" s="25"/>
      <c r="B27" s="10" t="s">
        <v>157</v>
      </c>
      <c r="C27" s="7">
        <v>54.73</v>
      </c>
      <c r="D27" s="7">
        <v>100</v>
      </c>
      <c r="E27" s="7">
        <v>200</v>
      </c>
      <c r="F27" s="7">
        <v>200</v>
      </c>
      <c r="G27" s="26">
        <v>200</v>
      </c>
    </row>
    <row r="28" spans="1:7" ht="12.75">
      <c r="A28" s="25"/>
      <c r="B28" s="10" t="s">
        <v>158</v>
      </c>
      <c r="C28" s="7">
        <v>55.7</v>
      </c>
      <c r="D28" s="7">
        <v>100</v>
      </c>
      <c r="E28" s="7">
        <v>150</v>
      </c>
      <c r="F28" s="7">
        <v>150</v>
      </c>
      <c r="G28" s="26">
        <v>150</v>
      </c>
    </row>
    <row r="29" spans="1:7" ht="12.75">
      <c r="A29" s="25"/>
      <c r="B29" s="10" t="s">
        <v>159</v>
      </c>
      <c r="C29" s="7"/>
      <c r="D29" s="7">
        <v>400</v>
      </c>
      <c r="E29" s="7">
        <v>100</v>
      </c>
      <c r="F29" s="7">
        <v>100</v>
      </c>
      <c r="G29" s="26">
        <v>100</v>
      </c>
    </row>
    <row r="30" spans="1:7" ht="12.75">
      <c r="A30" s="25"/>
      <c r="B30" s="10" t="s">
        <v>160</v>
      </c>
      <c r="C30" s="7">
        <v>21.57</v>
      </c>
      <c r="D30" s="7">
        <v>50</v>
      </c>
      <c r="E30" s="7"/>
      <c r="F30" s="7"/>
      <c r="G30" s="26"/>
    </row>
    <row r="31" spans="1:7" ht="12.75">
      <c r="A31" s="25"/>
      <c r="B31" s="10" t="s">
        <v>161</v>
      </c>
      <c r="C31" s="7">
        <v>2574.29</v>
      </c>
      <c r="D31" s="7">
        <v>2500</v>
      </c>
      <c r="E31" s="7">
        <v>3000</v>
      </c>
      <c r="F31" s="7">
        <v>3000</v>
      </c>
      <c r="G31" s="26">
        <v>3000</v>
      </c>
    </row>
    <row r="32" spans="1:7" ht="12.75">
      <c r="A32" s="25">
        <v>633</v>
      </c>
      <c r="B32" s="7" t="s">
        <v>67</v>
      </c>
      <c r="C32" s="7">
        <f>5305.96-760.31</f>
        <v>4545.65</v>
      </c>
      <c r="D32" s="7">
        <v>12680</v>
      </c>
      <c r="E32" s="11">
        <v>5000</v>
      </c>
      <c r="F32" s="7">
        <v>6000</v>
      </c>
      <c r="G32" s="26">
        <v>6000</v>
      </c>
    </row>
    <row r="33" spans="1:7" ht="12.75">
      <c r="A33" s="25">
        <v>633016</v>
      </c>
      <c r="B33" s="10" t="s">
        <v>162</v>
      </c>
      <c r="C33" s="7">
        <v>760.31</v>
      </c>
      <c r="D33" s="7">
        <v>1200</v>
      </c>
      <c r="E33" s="7">
        <v>1200</v>
      </c>
      <c r="F33" s="7">
        <v>1200</v>
      </c>
      <c r="G33" s="26">
        <v>1200</v>
      </c>
    </row>
    <row r="34" spans="1:7" ht="12.75">
      <c r="A34" s="25">
        <v>634</v>
      </c>
      <c r="B34" s="7" t="s">
        <v>68</v>
      </c>
      <c r="C34" s="7">
        <v>1364.81</v>
      </c>
      <c r="D34" s="7">
        <v>7553.9</v>
      </c>
      <c r="E34" s="11">
        <v>8000</v>
      </c>
      <c r="F34" s="7">
        <v>8000</v>
      </c>
      <c r="G34" s="26">
        <v>8000</v>
      </c>
    </row>
    <row r="35" spans="1:7" ht="12.75">
      <c r="A35" s="25">
        <v>635</v>
      </c>
      <c r="B35" s="21" t="s">
        <v>69</v>
      </c>
      <c r="C35" s="7">
        <v>1411.74</v>
      </c>
      <c r="D35" s="7">
        <v>1600</v>
      </c>
      <c r="E35" s="7">
        <v>1600</v>
      </c>
      <c r="F35" s="7">
        <v>1600</v>
      </c>
      <c r="G35" s="26">
        <v>1600</v>
      </c>
    </row>
    <row r="36" spans="1:7" ht="12.75">
      <c r="A36" s="25">
        <v>637</v>
      </c>
      <c r="B36" s="10" t="s">
        <v>163</v>
      </c>
      <c r="C36" s="7">
        <f>40+2547.73</f>
        <v>2587.73</v>
      </c>
      <c r="D36" s="7">
        <v>1800</v>
      </c>
      <c r="E36" s="11">
        <v>500</v>
      </c>
      <c r="F36" s="7">
        <v>600</v>
      </c>
      <c r="G36" s="26">
        <v>600</v>
      </c>
    </row>
    <row r="37" spans="1:7" ht="12.75">
      <c r="A37" s="25">
        <v>637</v>
      </c>
      <c r="B37" s="10" t="s">
        <v>168</v>
      </c>
      <c r="C37" s="7">
        <v>399.76</v>
      </c>
      <c r="D37" s="7">
        <v>1000</v>
      </c>
      <c r="E37" s="11">
        <v>500</v>
      </c>
      <c r="F37" s="7">
        <v>500</v>
      </c>
      <c r="G37" s="26">
        <v>500</v>
      </c>
    </row>
    <row r="38" spans="1:7" ht="12.75">
      <c r="A38" s="25">
        <v>637</v>
      </c>
      <c r="B38" s="10" t="s">
        <v>169</v>
      </c>
      <c r="C38" s="7">
        <v>1037</v>
      </c>
      <c r="D38" s="7">
        <v>3200</v>
      </c>
      <c r="E38" s="7">
        <v>2500</v>
      </c>
      <c r="F38" s="7">
        <v>3000</v>
      </c>
      <c r="G38" s="26">
        <v>3000</v>
      </c>
    </row>
    <row r="39" spans="1:7" ht="12.75">
      <c r="A39" s="25">
        <v>637</v>
      </c>
      <c r="B39" s="10" t="s">
        <v>65</v>
      </c>
      <c r="C39" s="7">
        <v>0</v>
      </c>
      <c r="D39" s="7">
        <v>750</v>
      </c>
      <c r="E39" s="7">
        <v>150</v>
      </c>
      <c r="F39" s="7">
        <v>150</v>
      </c>
      <c r="G39" s="26">
        <v>150</v>
      </c>
    </row>
    <row r="40" spans="1:7" ht="12.75">
      <c r="A40" s="25">
        <v>637</v>
      </c>
      <c r="B40" s="10" t="s">
        <v>170</v>
      </c>
      <c r="C40" s="7">
        <v>3783.02</v>
      </c>
      <c r="D40" s="7">
        <v>4233</v>
      </c>
      <c r="E40" s="7">
        <v>3500</v>
      </c>
      <c r="F40" s="7">
        <v>3500</v>
      </c>
      <c r="G40" s="26">
        <v>3500</v>
      </c>
    </row>
    <row r="41" spans="1:7" ht="12.75">
      <c r="A41" s="25">
        <v>637</v>
      </c>
      <c r="B41" s="10" t="s">
        <v>164</v>
      </c>
      <c r="C41" s="7">
        <v>879.48</v>
      </c>
      <c r="D41" s="7">
        <v>900</v>
      </c>
      <c r="E41" s="7">
        <v>1000</v>
      </c>
      <c r="F41" s="7">
        <v>1000</v>
      </c>
      <c r="G41" s="26">
        <v>1000</v>
      </c>
    </row>
    <row r="42" spans="1:7" ht="12.75">
      <c r="A42" s="25">
        <v>637</v>
      </c>
      <c r="B42" s="10" t="s">
        <v>165</v>
      </c>
      <c r="C42" s="7">
        <v>730.56</v>
      </c>
      <c r="D42" s="7">
        <v>700</v>
      </c>
      <c r="E42" s="7">
        <v>600</v>
      </c>
      <c r="F42" s="7">
        <v>600</v>
      </c>
      <c r="G42" s="26">
        <v>600</v>
      </c>
    </row>
    <row r="43" spans="1:7" ht="12.75">
      <c r="A43" s="25">
        <v>637</v>
      </c>
      <c r="B43" s="7" t="s">
        <v>70</v>
      </c>
      <c r="C43" s="7">
        <v>3002.44</v>
      </c>
      <c r="D43" s="7">
        <v>2800</v>
      </c>
      <c r="E43" s="7">
        <v>2200</v>
      </c>
      <c r="F43" s="7">
        <v>2200</v>
      </c>
      <c r="G43" s="26">
        <v>2200</v>
      </c>
    </row>
    <row r="44" spans="1:7" ht="12.75">
      <c r="A44" s="25">
        <v>637</v>
      </c>
      <c r="B44" s="10" t="s">
        <v>166</v>
      </c>
      <c r="C44" s="7">
        <v>368.8</v>
      </c>
      <c r="D44" s="7">
        <v>2500</v>
      </c>
      <c r="E44" s="7">
        <v>2000</v>
      </c>
      <c r="F44" s="7">
        <v>2000</v>
      </c>
      <c r="G44" s="26">
        <v>2000</v>
      </c>
    </row>
    <row r="45" spans="1:7" ht="12.75">
      <c r="A45" s="25">
        <v>637</v>
      </c>
      <c r="B45" s="10" t="s">
        <v>167</v>
      </c>
      <c r="C45" s="7">
        <v>77.27</v>
      </c>
      <c r="D45" s="7">
        <v>600</v>
      </c>
      <c r="E45" s="7"/>
      <c r="F45" s="7"/>
      <c r="G45" s="26"/>
    </row>
    <row r="46" spans="1:7" ht="12.75">
      <c r="A46" s="25">
        <v>637</v>
      </c>
      <c r="B46" s="7" t="s">
        <v>71</v>
      </c>
      <c r="C46" s="7">
        <v>1704.22</v>
      </c>
      <c r="D46" s="7">
        <v>2000</v>
      </c>
      <c r="E46" s="7">
        <v>1800</v>
      </c>
      <c r="F46" s="7">
        <v>1800</v>
      </c>
      <c r="G46" s="26">
        <v>1800</v>
      </c>
    </row>
    <row r="47" spans="1:7" ht="12.75">
      <c r="A47" s="25">
        <v>637033</v>
      </c>
      <c r="B47" s="10" t="s">
        <v>302</v>
      </c>
      <c r="C47" s="7"/>
      <c r="D47" s="7"/>
      <c r="E47" s="7">
        <v>5000</v>
      </c>
      <c r="F47" s="7">
        <v>6000</v>
      </c>
      <c r="G47" s="26">
        <v>6000</v>
      </c>
    </row>
    <row r="48" spans="1:7" ht="12.75">
      <c r="A48" s="25">
        <v>642006</v>
      </c>
      <c r="B48" s="10" t="s">
        <v>171</v>
      </c>
      <c r="C48" s="7"/>
      <c r="D48" s="7">
        <v>50</v>
      </c>
      <c r="E48" s="7">
        <v>100</v>
      </c>
      <c r="F48" s="7">
        <v>100</v>
      </c>
      <c r="G48" s="26">
        <v>100</v>
      </c>
    </row>
    <row r="49" spans="1:7" ht="12.75">
      <c r="A49" s="25">
        <v>642026</v>
      </c>
      <c r="B49" s="10" t="s">
        <v>172</v>
      </c>
      <c r="C49" s="7">
        <v>2387.58</v>
      </c>
      <c r="D49" s="7">
        <v>2100</v>
      </c>
      <c r="E49" s="7">
        <v>2200</v>
      </c>
      <c r="F49" s="7">
        <v>2200</v>
      </c>
      <c r="G49" s="26">
        <v>2200</v>
      </c>
    </row>
    <row r="50" spans="1:7" ht="12.75">
      <c r="A50" s="25">
        <v>711001</v>
      </c>
      <c r="B50" s="10" t="s">
        <v>175</v>
      </c>
      <c r="C50" s="7"/>
      <c r="D50" s="7">
        <v>1200</v>
      </c>
      <c r="E50" s="7"/>
      <c r="F50" s="7"/>
      <c r="G50" s="26"/>
    </row>
    <row r="51" spans="1:7" ht="12.75">
      <c r="A51" s="25">
        <v>714001</v>
      </c>
      <c r="B51" s="7" t="s">
        <v>72</v>
      </c>
      <c r="C51" s="7"/>
      <c r="D51" s="7">
        <v>990</v>
      </c>
      <c r="E51" s="7"/>
      <c r="F51" s="7"/>
      <c r="G51" s="26"/>
    </row>
    <row r="52" spans="1:7" ht="12.75">
      <c r="A52" s="25">
        <v>714002</v>
      </c>
      <c r="B52" s="10" t="s">
        <v>280</v>
      </c>
      <c r="C52" s="7"/>
      <c r="D52" s="7">
        <v>26500</v>
      </c>
      <c r="E52" s="7"/>
      <c r="F52" s="7"/>
      <c r="G52" s="26"/>
    </row>
    <row r="53" spans="1:7" ht="12.75">
      <c r="A53" s="25">
        <v>714002</v>
      </c>
      <c r="B53" s="10" t="s">
        <v>281</v>
      </c>
      <c r="C53" s="7"/>
      <c r="D53" s="7">
        <v>5000</v>
      </c>
      <c r="E53" s="7"/>
      <c r="F53" s="7"/>
      <c r="G53" s="26"/>
    </row>
    <row r="54" spans="1:7" ht="12.75">
      <c r="A54" s="25">
        <v>714005</v>
      </c>
      <c r="B54" s="10" t="s">
        <v>282</v>
      </c>
      <c r="C54" s="7"/>
      <c r="D54" s="7">
        <v>21500</v>
      </c>
      <c r="E54" s="7"/>
      <c r="F54" s="7"/>
      <c r="G54" s="26"/>
    </row>
    <row r="55" spans="1:7" ht="12.75">
      <c r="A55" s="25">
        <v>716</v>
      </c>
      <c r="B55" s="10" t="s">
        <v>301</v>
      </c>
      <c r="C55" s="7">
        <v>100</v>
      </c>
      <c r="D55" s="7"/>
      <c r="E55" s="7">
        <v>5000</v>
      </c>
      <c r="F55" s="7">
        <v>5000</v>
      </c>
      <c r="G55" s="26">
        <v>5000</v>
      </c>
    </row>
    <row r="56" spans="1:7" ht="12.75">
      <c r="A56" s="25">
        <v>717001</v>
      </c>
      <c r="B56" s="10" t="s">
        <v>284</v>
      </c>
      <c r="C56" s="7"/>
      <c r="D56" s="7"/>
      <c r="E56" s="7">
        <v>8.33</v>
      </c>
      <c r="F56" s="7"/>
      <c r="G56" s="26"/>
    </row>
    <row r="57" spans="1:7" ht="25.5">
      <c r="A57" s="25">
        <v>717001</v>
      </c>
      <c r="B57" s="22" t="s">
        <v>285</v>
      </c>
      <c r="C57" s="7"/>
      <c r="D57" s="7"/>
      <c r="E57" s="7">
        <v>3900</v>
      </c>
      <c r="F57" s="7"/>
      <c r="G57" s="26"/>
    </row>
    <row r="58" spans="1:7" ht="12.75">
      <c r="A58" s="25">
        <v>717001</v>
      </c>
      <c r="B58" s="22" t="s">
        <v>325</v>
      </c>
      <c r="C58" s="7"/>
      <c r="D58" s="7"/>
      <c r="E58" s="7">
        <v>395230</v>
      </c>
      <c r="F58" s="7"/>
      <c r="G58" s="26"/>
    </row>
    <row r="59" spans="1:7" ht="12.75">
      <c r="A59" s="25">
        <v>717002</v>
      </c>
      <c r="B59" s="22" t="s">
        <v>312</v>
      </c>
      <c r="C59" s="7">
        <v>6737.96</v>
      </c>
      <c r="D59" s="7"/>
      <c r="E59" s="7"/>
      <c r="F59" s="7"/>
      <c r="G59" s="26"/>
    </row>
    <row r="60" spans="1:7" ht="12.75">
      <c r="A60" s="25">
        <v>719004</v>
      </c>
      <c r="B60" s="22" t="s">
        <v>321</v>
      </c>
      <c r="C60" s="7"/>
      <c r="D60" s="7"/>
      <c r="E60" s="7">
        <v>59202.67</v>
      </c>
      <c r="F60" s="7">
        <v>56903</v>
      </c>
      <c r="G60" s="26">
        <v>56903</v>
      </c>
    </row>
    <row r="61" spans="1:7" ht="12.75">
      <c r="A61" s="25"/>
      <c r="B61" s="7"/>
      <c r="C61" s="7"/>
      <c r="D61" s="7"/>
      <c r="E61" s="7"/>
      <c r="F61" s="7"/>
      <c r="G61" s="26"/>
    </row>
    <row r="62" spans="1:7" s="17" customFormat="1" ht="12.75">
      <c r="A62" s="36" t="s">
        <v>73</v>
      </c>
      <c r="B62" s="20" t="s">
        <v>179</v>
      </c>
      <c r="C62" s="20">
        <f>SUM(C63:C66)</f>
        <v>2810.85</v>
      </c>
      <c r="D62" s="20">
        <f>SUM(D63:D67)</f>
        <v>4399</v>
      </c>
      <c r="E62" s="20">
        <f>SUM(E63:E66)</f>
        <v>2700</v>
      </c>
      <c r="F62" s="20">
        <f>SUM(F63:F66)</f>
        <v>2700</v>
      </c>
      <c r="G62" s="37">
        <f>SUM(G63:G66)</f>
        <v>2700</v>
      </c>
    </row>
    <row r="63" spans="1:7" ht="12.75">
      <c r="A63" s="25">
        <v>637004</v>
      </c>
      <c r="B63" s="10" t="s">
        <v>176</v>
      </c>
      <c r="C63" s="7">
        <v>212</v>
      </c>
      <c r="D63" s="7">
        <v>500</v>
      </c>
      <c r="E63" s="7">
        <v>500</v>
      </c>
      <c r="F63" s="7">
        <v>500</v>
      </c>
      <c r="G63" s="26">
        <v>500</v>
      </c>
    </row>
    <row r="64" spans="1:7" ht="12.75">
      <c r="A64" s="25">
        <v>637005</v>
      </c>
      <c r="B64" s="10" t="s">
        <v>180</v>
      </c>
      <c r="C64" s="7">
        <v>1200</v>
      </c>
      <c r="D64" s="7">
        <v>1200</v>
      </c>
      <c r="E64" s="7">
        <v>1200</v>
      </c>
      <c r="F64" s="7">
        <v>1200</v>
      </c>
      <c r="G64" s="26">
        <v>1200</v>
      </c>
    </row>
    <row r="65" spans="1:7" ht="12.75">
      <c r="A65" s="25">
        <v>637005</v>
      </c>
      <c r="B65" s="10" t="s">
        <v>181</v>
      </c>
      <c r="C65" s="7">
        <v>1000</v>
      </c>
      <c r="D65" s="7">
        <v>1000</v>
      </c>
      <c r="E65" s="7">
        <v>1000</v>
      </c>
      <c r="F65" s="7">
        <v>1000</v>
      </c>
      <c r="G65" s="26">
        <v>1000</v>
      </c>
    </row>
    <row r="66" spans="1:7" ht="12.75">
      <c r="A66" s="25">
        <v>637</v>
      </c>
      <c r="B66" s="10" t="s">
        <v>283</v>
      </c>
      <c r="C66" s="7">
        <v>398.85</v>
      </c>
      <c r="D66" s="7">
        <v>1699</v>
      </c>
      <c r="E66" s="7"/>
      <c r="F66" s="7"/>
      <c r="G66" s="26"/>
    </row>
    <row r="67" spans="1:7" ht="12.75">
      <c r="A67" s="25"/>
      <c r="B67" s="10"/>
      <c r="C67" s="7"/>
      <c r="D67" s="7"/>
      <c r="E67" s="7"/>
      <c r="F67" s="7"/>
      <c r="G67" s="26"/>
    </row>
    <row r="68" spans="1:7" s="17" customFormat="1" ht="12.75">
      <c r="A68" s="36" t="s">
        <v>74</v>
      </c>
      <c r="B68" s="20" t="s">
        <v>75</v>
      </c>
      <c r="C68" s="20">
        <f>SUM(C69:C71)</f>
        <v>1832.87</v>
      </c>
      <c r="D68" s="20">
        <f>SUM(D69:D71)</f>
        <v>1864.7</v>
      </c>
      <c r="E68" s="20">
        <f>SUM(E69:E71)</f>
        <v>1900</v>
      </c>
      <c r="F68" s="20">
        <f>SUM(F69:F71)</f>
        <v>1900</v>
      </c>
      <c r="G68" s="37">
        <f>SUM(G69:G71)</f>
        <v>1900</v>
      </c>
    </row>
    <row r="69" spans="1:7" ht="12.75">
      <c r="A69" s="25">
        <v>611</v>
      </c>
      <c r="B69" s="10" t="s">
        <v>183</v>
      </c>
      <c r="C69" s="7">
        <v>1096.8</v>
      </c>
      <c r="D69" s="7">
        <v>1363.8</v>
      </c>
      <c r="E69" s="7">
        <v>1370</v>
      </c>
      <c r="F69" s="7">
        <v>1370</v>
      </c>
      <c r="G69" s="26">
        <v>1370</v>
      </c>
    </row>
    <row r="70" spans="1:7" ht="12.75">
      <c r="A70" s="35" t="s">
        <v>182</v>
      </c>
      <c r="B70" s="10" t="s">
        <v>184</v>
      </c>
      <c r="C70" s="7">
        <f>109.68+273.6</f>
        <v>383.28000000000003</v>
      </c>
      <c r="D70" s="7">
        <v>466</v>
      </c>
      <c r="E70" s="7">
        <v>470</v>
      </c>
      <c r="F70" s="7">
        <v>470</v>
      </c>
      <c r="G70" s="26">
        <v>470</v>
      </c>
    </row>
    <row r="71" spans="1:7" ht="12.75">
      <c r="A71" s="25">
        <v>632</v>
      </c>
      <c r="B71" s="10" t="s">
        <v>313</v>
      </c>
      <c r="C71" s="7">
        <f>1832.87-C70-C69</f>
        <v>352.78999999999996</v>
      </c>
      <c r="D71" s="7">
        <v>34.9</v>
      </c>
      <c r="E71" s="7">
        <v>60</v>
      </c>
      <c r="F71" s="7">
        <v>60</v>
      </c>
      <c r="G71" s="26">
        <v>60</v>
      </c>
    </row>
    <row r="72" spans="1:7" ht="12.75">
      <c r="A72" s="25"/>
      <c r="B72" s="10"/>
      <c r="C72" s="7"/>
      <c r="D72" s="7"/>
      <c r="E72" s="7"/>
      <c r="F72" s="7"/>
      <c r="G72" s="26"/>
    </row>
    <row r="73" spans="1:7" s="17" customFormat="1" ht="12.75">
      <c r="A73" s="36" t="s">
        <v>76</v>
      </c>
      <c r="B73" s="20" t="s">
        <v>77</v>
      </c>
      <c r="C73" s="20">
        <f>SUM(C74:C78)</f>
        <v>11596.920000000002</v>
      </c>
      <c r="D73" s="20">
        <f>SUM(D74:D79)</f>
        <v>18061</v>
      </c>
      <c r="E73" s="20">
        <f>SUM(E74:E80)</f>
        <v>22061</v>
      </c>
      <c r="F73" s="20">
        <f>SUM(F74:F79)</f>
        <v>22061</v>
      </c>
      <c r="G73" s="37">
        <f>SUM(G74:G79)</f>
        <v>22061</v>
      </c>
    </row>
    <row r="74" spans="1:7" ht="12.75">
      <c r="A74" s="25">
        <v>651002</v>
      </c>
      <c r="B74" s="10" t="s">
        <v>185</v>
      </c>
      <c r="C74" s="7">
        <v>3448.76</v>
      </c>
      <c r="D74" s="7">
        <v>3900</v>
      </c>
      <c r="E74" s="7">
        <v>3900</v>
      </c>
      <c r="F74" s="7">
        <v>3900</v>
      </c>
      <c r="G74" s="26">
        <v>3900</v>
      </c>
    </row>
    <row r="75" spans="1:7" ht="12.75">
      <c r="A75" s="25">
        <v>820</v>
      </c>
      <c r="B75" s="7" t="s">
        <v>78</v>
      </c>
      <c r="C75" s="7"/>
      <c r="D75" s="7"/>
      <c r="E75" s="7"/>
      <c r="F75" s="7"/>
      <c r="G75" s="26"/>
    </row>
    <row r="76" spans="1:7" ht="12.75">
      <c r="A76" s="25">
        <v>821005</v>
      </c>
      <c r="B76" s="10" t="s">
        <v>186</v>
      </c>
      <c r="C76" s="7">
        <v>1858.1</v>
      </c>
      <c r="D76" s="7">
        <v>1921</v>
      </c>
      <c r="E76" s="7">
        <v>1921</v>
      </c>
      <c r="F76" s="7">
        <v>1921</v>
      </c>
      <c r="G76" s="26">
        <v>1921</v>
      </c>
    </row>
    <row r="77" spans="1:7" ht="12.75">
      <c r="A77" s="25">
        <v>821005</v>
      </c>
      <c r="B77" s="10" t="s">
        <v>187</v>
      </c>
      <c r="C77" s="7"/>
      <c r="D77" s="7">
        <v>6240</v>
      </c>
      <c r="E77" s="7">
        <v>6240</v>
      </c>
      <c r="F77" s="7">
        <v>6240</v>
      </c>
      <c r="G77" s="26">
        <v>6240</v>
      </c>
    </row>
    <row r="78" spans="1:7" ht="12.75">
      <c r="A78" s="25">
        <v>821007</v>
      </c>
      <c r="B78" s="10" t="s">
        <v>188</v>
      </c>
      <c r="C78" s="7">
        <v>6290.06</v>
      </c>
      <c r="D78" s="7">
        <v>6000</v>
      </c>
      <c r="E78" s="7">
        <v>6000</v>
      </c>
      <c r="F78" s="7">
        <v>6000</v>
      </c>
      <c r="G78" s="26">
        <v>6000</v>
      </c>
    </row>
    <row r="79" spans="1:7" ht="12.75">
      <c r="A79" s="25">
        <v>821007</v>
      </c>
      <c r="B79" s="10" t="s">
        <v>286</v>
      </c>
      <c r="C79" s="7"/>
      <c r="D79" s="7"/>
      <c r="E79" s="7">
        <v>4000</v>
      </c>
      <c r="F79" s="7">
        <v>4000</v>
      </c>
      <c r="G79" s="26">
        <v>4000</v>
      </c>
    </row>
    <row r="80" spans="1:7" ht="12.75">
      <c r="A80" s="25"/>
      <c r="B80" s="7"/>
      <c r="C80" s="7"/>
      <c r="D80" s="7"/>
      <c r="E80" s="7"/>
      <c r="F80" s="7"/>
      <c r="G80" s="26"/>
    </row>
    <row r="81" spans="1:7" s="17" customFormat="1" ht="12.75">
      <c r="A81" s="36" t="s">
        <v>300</v>
      </c>
      <c r="B81" s="20" t="s">
        <v>314</v>
      </c>
      <c r="C81" s="20">
        <v>1999.61</v>
      </c>
      <c r="D81" s="20">
        <v>640.1</v>
      </c>
      <c r="E81" s="20">
        <v>0</v>
      </c>
      <c r="F81" s="20">
        <v>0</v>
      </c>
      <c r="G81" s="37">
        <v>0</v>
      </c>
    </row>
    <row r="82" spans="1:7" s="19" customFormat="1" ht="12.75">
      <c r="A82" s="63"/>
      <c r="B82" s="23"/>
      <c r="C82" s="23"/>
      <c r="D82" s="23"/>
      <c r="E82" s="23"/>
      <c r="F82" s="23"/>
      <c r="G82" s="64"/>
    </row>
    <row r="83" spans="1:7" s="17" customFormat="1" ht="12.75">
      <c r="A83" s="36" t="s">
        <v>79</v>
      </c>
      <c r="B83" s="20" t="s">
        <v>80</v>
      </c>
      <c r="C83" s="20">
        <f>SUM(C84:C87)</f>
        <v>297.96000000000004</v>
      </c>
      <c r="D83" s="20">
        <f>SUM(D84:D87)</f>
        <v>1500</v>
      </c>
      <c r="E83" s="20">
        <f>SUM(E84:E87)</f>
        <v>1800</v>
      </c>
      <c r="F83" s="20">
        <f>SUM(F84:F87)</f>
        <v>1800</v>
      </c>
      <c r="G83" s="37">
        <f>SUM(G84:G88)</f>
        <v>1800</v>
      </c>
    </row>
    <row r="84" spans="1:7" ht="12.75">
      <c r="A84" s="25">
        <v>633006</v>
      </c>
      <c r="B84" s="10" t="s">
        <v>189</v>
      </c>
      <c r="C84" s="7"/>
      <c r="D84" s="7">
        <v>350</v>
      </c>
      <c r="E84" s="7">
        <v>350</v>
      </c>
      <c r="F84" s="7">
        <v>350</v>
      </c>
      <c r="G84" s="26">
        <v>350</v>
      </c>
    </row>
    <row r="85" spans="1:7" ht="12.75">
      <c r="A85" s="25">
        <v>633007</v>
      </c>
      <c r="B85" s="10" t="s">
        <v>190</v>
      </c>
      <c r="C85" s="7">
        <v>75</v>
      </c>
      <c r="D85" s="7">
        <v>150</v>
      </c>
      <c r="E85" s="7">
        <v>150</v>
      </c>
      <c r="F85" s="7">
        <v>150</v>
      </c>
      <c r="G85" s="26">
        <v>150</v>
      </c>
    </row>
    <row r="86" spans="1:7" ht="12.75">
      <c r="A86" s="25">
        <v>634002</v>
      </c>
      <c r="B86" s="10" t="s">
        <v>191</v>
      </c>
      <c r="C86" s="7"/>
      <c r="D86" s="7">
        <v>1000</v>
      </c>
      <c r="E86" s="7">
        <v>1000</v>
      </c>
      <c r="F86" s="7">
        <v>1000</v>
      </c>
      <c r="G86" s="26">
        <v>1000</v>
      </c>
    </row>
    <row r="87" spans="1:7" ht="12.75">
      <c r="A87" s="25">
        <v>637001</v>
      </c>
      <c r="B87" s="10" t="s">
        <v>192</v>
      </c>
      <c r="C87" s="7">
        <v>222.96</v>
      </c>
      <c r="D87" s="7"/>
      <c r="E87" s="7">
        <v>300</v>
      </c>
      <c r="F87" s="7">
        <v>300</v>
      </c>
      <c r="G87" s="26">
        <v>300</v>
      </c>
    </row>
    <row r="88" spans="1:7" ht="12.75">
      <c r="A88" s="25"/>
      <c r="B88" s="10"/>
      <c r="C88" s="7"/>
      <c r="D88" s="7"/>
      <c r="E88" s="7"/>
      <c r="F88" s="7"/>
      <c r="G88" s="26"/>
    </row>
    <row r="89" spans="1:7" s="17" customFormat="1" ht="12.75">
      <c r="A89" s="65" t="s">
        <v>193</v>
      </c>
      <c r="B89" s="20" t="s">
        <v>194</v>
      </c>
      <c r="C89" s="20">
        <f>SUM(C90:C98)</f>
        <v>2501.7499999999995</v>
      </c>
      <c r="D89" s="20">
        <f>SUM(D90:D98)</f>
        <v>2598.9</v>
      </c>
      <c r="E89" s="20">
        <f>SUM(E90:E98)</f>
        <v>2600</v>
      </c>
      <c r="F89" s="20">
        <f>SUM(F90:F98)</f>
        <v>2600</v>
      </c>
      <c r="G89" s="37">
        <f>SUM(G90:G98)</f>
        <v>2600</v>
      </c>
    </row>
    <row r="90" spans="1:7" ht="12.75">
      <c r="A90" s="66" t="s">
        <v>195</v>
      </c>
      <c r="B90" s="10" t="s">
        <v>196</v>
      </c>
      <c r="C90" s="7">
        <f>462.75+302.85+135.24</f>
        <v>900.84</v>
      </c>
      <c r="D90" s="7">
        <v>1000</v>
      </c>
      <c r="E90" s="7">
        <v>1000</v>
      </c>
      <c r="F90" s="7">
        <v>1000</v>
      </c>
      <c r="G90" s="26">
        <v>1000</v>
      </c>
    </row>
    <row r="91" spans="1:7" ht="12.75">
      <c r="A91" s="66" t="s">
        <v>195</v>
      </c>
      <c r="B91" s="10" t="s">
        <v>197</v>
      </c>
      <c r="C91" s="7">
        <f>31.14+700</f>
        <v>731.14</v>
      </c>
      <c r="D91" s="7">
        <v>750</v>
      </c>
      <c r="E91" s="7">
        <v>750</v>
      </c>
      <c r="F91" s="7">
        <v>750</v>
      </c>
      <c r="G91" s="26">
        <v>750</v>
      </c>
    </row>
    <row r="92" spans="1:7" ht="12.75">
      <c r="A92" s="67">
        <v>611</v>
      </c>
      <c r="B92" s="10" t="s">
        <v>198</v>
      </c>
      <c r="C92" s="7">
        <v>50.11</v>
      </c>
      <c r="D92" s="7">
        <v>50.1</v>
      </c>
      <c r="E92" s="7">
        <v>50</v>
      </c>
      <c r="F92" s="7">
        <v>50</v>
      </c>
      <c r="G92" s="26">
        <v>50</v>
      </c>
    </row>
    <row r="93" spans="1:7" ht="12.75">
      <c r="A93" s="67" t="s">
        <v>199</v>
      </c>
      <c r="B93" s="10" t="s">
        <v>200</v>
      </c>
      <c r="C93" s="7">
        <f>111.57+13.55+135.49+3.45+20.45+6.81+39.89+33.64</f>
        <v>364.84999999999997</v>
      </c>
      <c r="D93" s="7">
        <v>390</v>
      </c>
      <c r="E93" s="7">
        <v>390</v>
      </c>
      <c r="F93" s="7">
        <v>390</v>
      </c>
      <c r="G93" s="26">
        <v>390</v>
      </c>
    </row>
    <row r="94" spans="1:7" ht="12.75">
      <c r="A94" s="67" t="s">
        <v>199</v>
      </c>
      <c r="B94" s="10" t="s">
        <v>201</v>
      </c>
      <c r="C94" s="7">
        <f>40+10+30+10+100+10+60</f>
        <v>260</v>
      </c>
      <c r="D94" s="7">
        <v>260</v>
      </c>
      <c r="E94" s="7">
        <v>260</v>
      </c>
      <c r="F94" s="7">
        <v>260</v>
      </c>
      <c r="G94" s="26">
        <v>260</v>
      </c>
    </row>
    <row r="95" spans="1:7" ht="12.75">
      <c r="A95" s="67">
        <v>632003</v>
      </c>
      <c r="B95" s="10" t="s">
        <v>202</v>
      </c>
      <c r="C95" s="7">
        <v>50.06</v>
      </c>
      <c r="D95" s="7">
        <v>50</v>
      </c>
      <c r="E95" s="7">
        <v>50</v>
      </c>
      <c r="F95" s="7">
        <v>50</v>
      </c>
      <c r="G95" s="26">
        <v>50</v>
      </c>
    </row>
    <row r="96" spans="1:7" ht="12.75">
      <c r="A96" s="68" t="s">
        <v>204</v>
      </c>
      <c r="B96" s="10" t="s">
        <v>203</v>
      </c>
      <c r="C96" s="7">
        <v>50</v>
      </c>
      <c r="D96" s="7">
        <v>48.8</v>
      </c>
      <c r="E96" s="7">
        <v>50</v>
      </c>
      <c r="F96" s="7">
        <v>50</v>
      </c>
      <c r="G96" s="26">
        <v>50</v>
      </c>
    </row>
    <row r="97" spans="1:7" ht="12.75">
      <c r="A97" s="68" t="s">
        <v>205</v>
      </c>
      <c r="B97" s="10" t="s">
        <v>206</v>
      </c>
      <c r="C97" s="7">
        <f>19.19+37.9</f>
        <v>57.09</v>
      </c>
      <c r="D97" s="7">
        <v>30</v>
      </c>
      <c r="E97" s="7">
        <v>30</v>
      </c>
      <c r="F97" s="7">
        <v>30</v>
      </c>
      <c r="G97" s="26">
        <v>30</v>
      </c>
    </row>
    <row r="98" spans="1:7" ht="12.75">
      <c r="A98" s="68" t="s">
        <v>205</v>
      </c>
      <c r="B98" s="10" t="s">
        <v>207</v>
      </c>
      <c r="C98" s="7">
        <v>37.66</v>
      </c>
      <c r="D98" s="7">
        <v>20</v>
      </c>
      <c r="E98" s="7">
        <v>20</v>
      </c>
      <c r="F98" s="7">
        <v>20</v>
      </c>
      <c r="G98" s="26">
        <v>20</v>
      </c>
    </row>
    <row r="99" spans="1:7" ht="12.75">
      <c r="A99" s="68"/>
      <c r="B99" s="10"/>
      <c r="C99" s="7"/>
      <c r="D99" s="7"/>
      <c r="E99" s="7"/>
      <c r="F99" s="7"/>
      <c r="G99" s="26"/>
    </row>
    <row r="100" spans="1:7" s="2" customFormat="1" ht="12.75">
      <c r="A100" s="29" t="s">
        <v>81</v>
      </c>
      <c r="B100" s="8" t="s">
        <v>82</v>
      </c>
      <c r="C100" s="8">
        <f>SUM(C101:C103)</f>
        <v>3524.71</v>
      </c>
      <c r="D100" s="8">
        <f>SUM(D101)</f>
        <v>2000</v>
      </c>
      <c r="E100" s="8">
        <f>SUM(E101)</f>
        <v>2000</v>
      </c>
      <c r="F100" s="8">
        <f>SUM(F101)</f>
        <v>2000</v>
      </c>
      <c r="G100" s="30">
        <f>SUM(G101)</f>
        <v>2000</v>
      </c>
    </row>
    <row r="101" spans="1:7" ht="12.75">
      <c r="A101" s="25">
        <v>633006</v>
      </c>
      <c r="B101" s="10" t="s">
        <v>208</v>
      </c>
      <c r="C101" s="7"/>
      <c r="D101" s="7">
        <v>2000</v>
      </c>
      <c r="E101" s="7">
        <v>2000</v>
      </c>
      <c r="F101" s="7">
        <v>2000</v>
      </c>
      <c r="G101" s="26">
        <v>2000</v>
      </c>
    </row>
    <row r="102" spans="1:7" ht="12.75">
      <c r="A102" s="25">
        <v>633006</v>
      </c>
      <c r="B102" s="10" t="s">
        <v>315</v>
      </c>
      <c r="C102" s="7">
        <v>1424.71</v>
      </c>
      <c r="D102" s="7"/>
      <c r="E102" s="7"/>
      <c r="F102" s="7"/>
      <c r="G102" s="26"/>
    </row>
    <row r="103" spans="1:7" ht="12.75">
      <c r="A103" s="25">
        <v>713004</v>
      </c>
      <c r="B103" s="10" t="s">
        <v>316</v>
      </c>
      <c r="C103" s="7">
        <v>2100</v>
      </c>
      <c r="D103" s="7"/>
      <c r="E103" s="7"/>
      <c r="F103" s="7"/>
      <c r="G103" s="26"/>
    </row>
    <row r="104" spans="1:7" ht="12.75">
      <c r="A104" s="25"/>
      <c r="B104" s="10"/>
      <c r="C104" s="7"/>
      <c r="D104" s="7"/>
      <c r="E104" s="7"/>
      <c r="F104" s="7"/>
      <c r="G104" s="26"/>
    </row>
    <row r="105" spans="1:7" s="2" customFormat="1" ht="12.75">
      <c r="A105" s="29" t="s">
        <v>83</v>
      </c>
      <c r="B105" s="8" t="s">
        <v>84</v>
      </c>
      <c r="C105" s="8">
        <f>SUM(C106:C109)</f>
        <v>31206.46</v>
      </c>
      <c r="D105" s="8">
        <f>SUM(D106:D109)</f>
        <v>32760</v>
      </c>
      <c r="E105" s="8">
        <f>SUM(E106:E109)</f>
        <v>16800</v>
      </c>
      <c r="F105" s="8">
        <f>SUM(F106:F109)</f>
        <v>16800</v>
      </c>
      <c r="G105" s="30">
        <f>SUM(G106:G109)</f>
        <v>16800</v>
      </c>
    </row>
    <row r="106" spans="1:7" ht="12.75">
      <c r="A106" s="25">
        <v>637004</v>
      </c>
      <c r="B106" s="10" t="s">
        <v>209</v>
      </c>
      <c r="C106" s="7">
        <v>27376.32</v>
      </c>
      <c r="D106" s="7">
        <v>27360</v>
      </c>
      <c r="E106" s="7">
        <v>14300</v>
      </c>
      <c r="F106" s="7">
        <v>14300</v>
      </c>
      <c r="G106" s="26">
        <v>14300</v>
      </c>
    </row>
    <row r="107" spans="1:7" ht="12.75">
      <c r="A107" s="25">
        <v>637004</v>
      </c>
      <c r="B107" s="10" t="s">
        <v>210</v>
      </c>
      <c r="C107" s="7">
        <v>688.92</v>
      </c>
      <c r="D107" s="7">
        <v>900</v>
      </c>
      <c r="E107" s="7">
        <v>0</v>
      </c>
      <c r="F107" s="7">
        <v>0</v>
      </c>
      <c r="G107" s="26">
        <v>0</v>
      </c>
    </row>
    <row r="108" spans="1:7" ht="12.75">
      <c r="A108" s="25">
        <v>637004</v>
      </c>
      <c r="B108" s="10" t="s">
        <v>211</v>
      </c>
      <c r="C108" s="7"/>
      <c r="D108" s="7">
        <v>500</v>
      </c>
      <c r="E108" s="7">
        <v>500</v>
      </c>
      <c r="F108" s="7">
        <v>500</v>
      </c>
      <c r="G108" s="26">
        <v>500</v>
      </c>
    </row>
    <row r="109" spans="1:7" ht="12.75">
      <c r="A109" s="25">
        <v>637004</v>
      </c>
      <c r="B109" s="10" t="s">
        <v>212</v>
      </c>
      <c r="C109" s="7">
        <v>3141.22</v>
      </c>
      <c r="D109" s="7">
        <v>4000</v>
      </c>
      <c r="E109" s="7">
        <v>2000</v>
      </c>
      <c r="F109" s="7">
        <v>2000</v>
      </c>
      <c r="G109" s="26">
        <v>2000</v>
      </c>
    </row>
    <row r="110" spans="1:7" ht="12.75">
      <c r="A110" s="25"/>
      <c r="B110" s="10"/>
      <c r="C110" s="7"/>
      <c r="D110" s="7"/>
      <c r="E110" s="7"/>
      <c r="F110" s="7"/>
      <c r="G110" s="26"/>
    </row>
    <row r="111" spans="1:7" s="2" customFormat="1" ht="12.75">
      <c r="A111" s="29" t="s">
        <v>85</v>
      </c>
      <c r="B111" s="8" t="s">
        <v>86</v>
      </c>
      <c r="C111" s="8">
        <f>SUM(C112:C117)</f>
        <v>9690.51</v>
      </c>
      <c r="D111" s="8">
        <f>SUM(D112:D117)</f>
        <v>15000</v>
      </c>
      <c r="E111" s="8">
        <f>SUM(E112:E117)</f>
        <v>11900</v>
      </c>
      <c r="F111" s="8">
        <f>SUM(F112:F117)</f>
        <v>11900</v>
      </c>
      <c r="G111" s="30">
        <f>SUM(G112:G117)</f>
        <v>11900</v>
      </c>
    </row>
    <row r="112" spans="1:7" ht="12.75">
      <c r="A112" s="25">
        <v>632001</v>
      </c>
      <c r="B112" s="10" t="s">
        <v>213</v>
      </c>
      <c r="C112" s="7">
        <v>8112.73</v>
      </c>
      <c r="D112" s="7">
        <v>12500</v>
      </c>
      <c r="E112" s="7">
        <v>9000</v>
      </c>
      <c r="F112" s="7">
        <v>9000</v>
      </c>
      <c r="G112" s="26">
        <v>9000</v>
      </c>
    </row>
    <row r="113" spans="1:7" ht="12.75">
      <c r="A113" s="25">
        <v>633004</v>
      </c>
      <c r="B113" s="10" t="s">
        <v>214</v>
      </c>
      <c r="C113" s="7"/>
      <c r="D113" s="7">
        <v>1000</v>
      </c>
      <c r="E113" s="7">
        <v>1000</v>
      </c>
      <c r="F113" s="7">
        <v>1000</v>
      </c>
      <c r="G113" s="26">
        <v>1000</v>
      </c>
    </row>
    <row r="114" spans="1:7" ht="12.75">
      <c r="A114" s="25">
        <v>633006</v>
      </c>
      <c r="B114" s="10" t="s">
        <v>215</v>
      </c>
      <c r="C114" s="7">
        <v>38.06</v>
      </c>
      <c r="D114" s="7">
        <v>400</v>
      </c>
      <c r="E114" s="7">
        <v>500</v>
      </c>
      <c r="F114" s="7">
        <v>500</v>
      </c>
      <c r="G114" s="26">
        <v>500</v>
      </c>
    </row>
    <row r="115" spans="1:7" ht="12.75">
      <c r="A115" s="25">
        <v>635004</v>
      </c>
      <c r="B115" s="10" t="s">
        <v>216</v>
      </c>
      <c r="C115" s="7">
        <v>1539.72</v>
      </c>
      <c r="D115" s="7">
        <v>400</v>
      </c>
      <c r="E115" s="7">
        <v>1000</v>
      </c>
      <c r="F115" s="7">
        <v>1000</v>
      </c>
      <c r="G115" s="26">
        <v>1000</v>
      </c>
    </row>
    <row r="116" spans="1:7" ht="12.75">
      <c r="A116" s="25">
        <v>637004</v>
      </c>
      <c r="B116" s="10" t="s">
        <v>217</v>
      </c>
      <c r="C116" s="7"/>
      <c r="D116" s="7">
        <v>200</v>
      </c>
      <c r="E116" s="7">
        <v>100</v>
      </c>
      <c r="F116" s="7">
        <v>100</v>
      </c>
      <c r="G116" s="26">
        <v>100</v>
      </c>
    </row>
    <row r="117" spans="1:7" ht="12.75">
      <c r="A117" s="25">
        <v>637011</v>
      </c>
      <c r="B117" s="10" t="s">
        <v>218</v>
      </c>
      <c r="C117" s="7"/>
      <c r="D117" s="7">
        <v>500</v>
      </c>
      <c r="E117" s="7">
        <v>300</v>
      </c>
      <c r="F117" s="7">
        <v>300</v>
      </c>
      <c r="G117" s="26">
        <v>300</v>
      </c>
    </row>
    <row r="118" spans="1:7" ht="12.75">
      <c r="A118" s="25"/>
      <c r="B118" s="10"/>
      <c r="C118" s="7"/>
      <c r="D118" s="7"/>
      <c r="E118" s="7"/>
      <c r="F118" s="7"/>
      <c r="G118" s="26"/>
    </row>
    <row r="119" spans="1:7" s="2" customFormat="1" ht="12.75">
      <c r="A119" s="29" t="s">
        <v>87</v>
      </c>
      <c r="B119" s="8" t="s">
        <v>88</v>
      </c>
      <c r="C119" s="8">
        <f>SUM(C120:C125)</f>
        <v>7948.889999999999</v>
      </c>
      <c r="D119" s="8">
        <f>SUM(D120:D125)</f>
        <v>6387</v>
      </c>
      <c r="E119" s="8">
        <f>SUM(E120:E125)</f>
        <v>7750</v>
      </c>
      <c r="F119" s="8">
        <f>SUM(F120:F125)</f>
        <v>7300</v>
      </c>
      <c r="G119" s="30">
        <f>SUM(G120:G125)</f>
        <v>7300</v>
      </c>
    </row>
    <row r="120" spans="1:7" s="18" customFormat="1" ht="12.75">
      <c r="A120" s="53" t="s">
        <v>287</v>
      </c>
      <c r="B120" s="24" t="s">
        <v>288</v>
      </c>
      <c r="C120" s="24">
        <f>7948.89-C121-C123-C124-C125</f>
        <v>2703.0199999999995</v>
      </c>
      <c r="D120" s="24">
        <v>687</v>
      </c>
      <c r="E120" s="24"/>
      <c r="F120" s="24"/>
      <c r="G120" s="54"/>
    </row>
    <row r="121" spans="1:7" ht="12.75">
      <c r="A121" s="25">
        <v>632002</v>
      </c>
      <c r="B121" s="10" t="s">
        <v>219</v>
      </c>
      <c r="C121" s="7">
        <v>26.76</v>
      </c>
      <c r="D121" s="7">
        <v>0</v>
      </c>
      <c r="E121" s="7">
        <v>200</v>
      </c>
      <c r="F121" s="7">
        <v>200</v>
      </c>
      <c r="G121" s="26">
        <v>200</v>
      </c>
    </row>
    <row r="122" spans="1:7" ht="12.75">
      <c r="A122" s="25">
        <v>633004</v>
      </c>
      <c r="B122" s="10" t="s">
        <v>220</v>
      </c>
      <c r="C122" s="7"/>
      <c r="D122" s="7">
        <v>0</v>
      </c>
      <c r="E122" s="7">
        <v>3000</v>
      </c>
      <c r="F122" s="7">
        <v>3000</v>
      </c>
      <c r="G122" s="26">
        <v>3000</v>
      </c>
    </row>
    <row r="123" spans="1:7" ht="12.75">
      <c r="A123" s="25">
        <v>633006</v>
      </c>
      <c r="B123" s="10" t="s">
        <v>221</v>
      </c>
      <c r="C123" s="7">
        <v>1988.81</v>
      </c>
      <c r="D123" s="7">
        <v>2500</v>
      </c>
      <c r="E123" s="7">
        <v>2000</v>
      </c>
      <c r="F123" s="7">
        <v>2000</v>
      </c>
      <c r="G123" s="26">
        <v>2000</v>
      </c>
    </row>
    <row r="124" spans="1:7" ht="12.75">
      <c r="A124" s="25">
        <v>633006</v>
      </c>
      <c r="B124" s="10" t="s">
        <v>222</v>
      </c>
      <c r="C124" s="7">
        <v>2813.48</v>
      </c>
      <c r="D124" s="7">
        <v>2500</v>
      </c>
      <c r="E124" s="7">
        <v>2500</v>
      </c>
      <c r="F124" s="7">
        <v>2000</v>
      </c>
      <c r="G124" s="26">
        <v>2000</v>
      </c>
    </row>
    <row r="125" spans="1:7" ht="12.75">
      <c r="A125" s="25">
        <v>635006</v>
      </c>
      <c r="B125" s="10" t="s">
        <v>223</v>
      </c>
      <c r="C125" s="7">
        <v>416.82</v>
      </c>
      <c r="D125" s="7">
        <v>700</v>
      </c>
      <c r="E125" s="7">
        <v>50</v>
      </c>
      <c r="F125" s="7">
        <v>100</v>
      </c>
      <c r="G125" s="26">
        <v>100</v>
      </c>
    </row>
    <row r="126" spans="1:7" ht="12.75">
      <c r="A126" s="25"/>
      <c r="B126" s="10"/>
      <c r="C126" s="7"/>
      <c r="D126" s="7"/>
      <c r="E126" s="7"/>
      <c r="F126" s="7"/>
      <c r="G126" s="26"/>
    </row>
    <row r="127" spans="1:7" s="2" customFormat="1" ht="12.75">
      <c r="A127" s="29" t="s">
        <v>89</v>
      </c>
      <c r="B127" s="8" t="s">
        <v>90</v>
      </c>
      <c r="C127" s="8">
        <f>SUM(C128:C132)</f>
        <v>70340.58</v>
      </c>
      <c r="D127" s="8">
        <f>SUM(D128:D131)</f>
        <v>10130</v>
      </c>
      <c r="E127" s="8">
        <f>SUM(E128:E131)</f>
        <v>7230</v>
      </c>
      <c r="F127" s="8">
        <f>SUM(F128:F131)</f>
        <v>7230</v>
      </c>
      <c r="G127" s="30">
        <f>SUM(G128:G131)</f>
        <v>7230</v>
      </c>
    </row>
    <row r="128" spans="1:7" ht="12.75">
      <c r="A128" s="25">
        <v>632001</v>
      </c>
      <c r="B128" s="10" t="s">
        <v>224</v>
      </c>
      <c r="C128" s="7">
        <v>7914</v>
      </c>
      <c r="D128" s="7">
        <v>8500</v>
      </c>
      <c r="E128" s="7">
        <v>5000</v>
      </c>
      <c r="F128" s="7">
        <v>5000</v>
      </c>
      <c r="G128" s="26">
        <v>5000</v>
      </c>
    </row>
    <row r="129" spans="1:7" ht="12.75">
      <c r="A129" s="25">
        <v>635006</v>
      </c>
      <c r="B129" s="10" t="s">
        <v>225</v>
      </c>
      <c r="C129" s="7">
        <v>1246.2</v>
      </c>
      <c r="D129" s="7">
        <v>400</v>
      </c>
      <c r="E129" s="7">
        <v>1000</v>
      </c>
      <c r="F129" s="7">
        <v>1000</v>
      </c>
      <c r="G129" s="26">
        <v>1000</v>
      </c>
    </row>
    <row r="130" spans="1:7" ht="12.75">
      <c r="A130" s="25">
        <v>637</v>
      </c>
      <c r="B130" s="10" t="s">
        <v>317</v>
      </c>
      <c r="C130" s="7">
        <v>1800</v>
      </c>
      <c r="D130" s="7"/>
      <c r="E130" s="7"/>
      <c r="F130" s="7"/>
      <c r="G130" s="26"/>
    </row>
    <row r="131" spans="1:7" ht="12.75">
      <c r="A131" s="25">
        <v>651002</v>
      </c>
      <c r="B131" s="10" t="s">
        <v>226</v>
      </c>
      <c r="C131" s="7">
        <v>700.38</v>
      </c>
      <c r="D131" s="7">
        <v>1230</v>
      </c>
      <c r="E131" s="7">
        <v>1230</v>
      </c>
      <c r="F131" s="7">
        <v>1230</v>
      </c>
      <c r="G131" s="26">
        <v>1230</v>
      </c>
    </row>
    <row r="132" spans="1:7" ht="12.75">
      <c r="A132" s="25">
        <v>718002</v>
      </c>
      <c r="B132" s="10" t="s">
        <v>90</v>
      </c>
      <c r="C132" s="7">
        <v>58680</v>
      </c>
      <c r="D132" s="7"/>
      <c r="E132" s="7"/>
      <c r="F132" s="7"/>
      <c r="G132" s="26"/>
    </row>
    <row r="133" spans="1:7" ht="12.75">
      <c r="A133" s="25"/>
      <c r="B133" s="10"/>
      <c r="C133" s="7"/>
      <c r="D133" s="7"/>
      <c r="E133" s="7"/>
      <c r="F133" s="7"/>
      <c r="G133" s="26"/>
    </row>
    <row r="134" spans="1:7" s="2" customFormat="1" ht="12.75">
      <c r="A134" s="29" t="s">
        <v>92</v>
      </c>
      <c r="B134" s="8" t="s">
        <v>93</v>
      </c>
      <c r="C134" s="8">
        <f>SUM(C136:C137)</f>
        <v>7037.58</v>
      </c>
      <c r="D134" s="8">
        <f>SUM(D135:D137)</f>
        <v>8980</v>
      </c>
      <c r="E134" s="8">
        <f>SUM(E135:E137)</f>
        <v>8300</v>
      </c>
      <c r="F134" s="8">
        <f>SUM(F135:F137)</f>
        <v>8400</v>
      </c>
      <c r="G134" s="30">
        <f>SUM(G135:G137)</f>
        <v>8400</v>
      </c>
    </row>
    <row r="135" spans="1:7" ht="12.75">
      <c r="A135" s="25">
        <v>633006</v>
      </c>
      <c r="B135" s="10" t="s">
        <v>227</v>
      </c>
      <c r="C135" s="7"/>
      <c r="D135" s="7">
        <v>980</v>
      </c>
      <c r="E135" s="7">
        <v>300</v>
      </c>
      <c r="F135" s="7">
        <v>400</v>
      </c>
      <c r="G135" s="26">
        <v>400</v>
      </c>
    </row>
    <row r="136" spans="1:7" ht="12.75">
      <c r="A136" s="25">
        <v>642001</v>
      </c>
      <c r="B136" s="10" t="s">
        <v>228</v>
      </c>
      <c r="C136" s="7">
        <v>6657.58</v>
      </c>
      <c r="D136" s="7">
        <v>7500</v>
      </c>
      <c r="E136" s="7">
        <v>7500</v>
      </c>
      <c r="F136" s="7">
        <v>7500</v>
      </c>
      <c r="G136" s="26">
        <v>7500</v>
      </c>
    </row>
    <row r="137" spans="1:7" ht="12.75">
      <c r="A137" s="25">
        <v>642001</v>
      </c>
      <c r="B137" s="10" t="s">
        <v>229</v>
      </c>
      <c r="C137" s="7">
        <v>380</v>
      </c>
      <c r="D137" s="7">
        <v>500</v>
      </c>
      <c r="E137" s="7">
        <v>500</v>
      </c>
      <c r="F137" s="7">
        <v>500</v>
      </c>
      <c r="G137" s="26">
        <v>500</v>
      </c>
    </row>
    <row r="138" spans="1:7" ht="12.75">
      <c r="A138" s="25"/>
      <c r="B138" s="10"/>
      <c r="C138" s="7"/>
      <c r="D138" s="7"/>
      <c r="E138" s="7"/>
      <c r="F138" s="7"/>
      <c r="G138" s="26"/>
    </row>
    <row r="139" spans="1:7" s="2" customFormat="1" ht="12.75">
      <c r="A139" s="29" t="s">
        <v>94</v>
      </c>
      <c r="B139" s="8" t="s">
        <v>95</v>
      </c>
      <c r="C139" s="8">
        <f>SUM(C140:C151)</f>
        <v>18525.96</v>
      </c>
      <c r="D139" s="8">
        <f>SUM(D141:D151)</f>
        <v>9651</v>
      </c>
      <c r="E139" s="8">
        <f>SUM(E141:E151)</f>
        <v>9850</v>
      </c>
      <c r="F139" s="8">
        <f>SUM(F141:F151)</f>
        <v>9450</v>
      </c>
      <c r="G139" s="30">
        <f>SUM(G141:G151)</f>
        <v>9450</v>
      </c>
    </row>
    <row r="140" spans="1:7" s="18" customFormat="1" ht="12.75">
      <c r="A140" s="53" t="s">
        <v>318</v>
      </c>
      <c r="B140" s="24" t="s">
        <v>319</v>
      </c>
      <c r="C140" s="24">
        <f>18525.96-7879.11</f>
        <v>10646.849999999999</v>
      </c>
      <c r="D140" s="24"/>
      <c r="E140" s="24"/>
      <c r="F140" s="24"/>
      <c r="G140" s="54"/>
    </row>
    <row r="141" spans="1:7" ht="12.75">
      <c r="A141" s="25">
        <v>632001</v>
      </c>
      <c r="B141" s="10" t="s">
        <v>230</v>
      </c>
      <c r="C141" s="7">
        <v>734.49</v>
      </c>
      <c r="D141" s="7">
        <v>750</v>
      </c>
      <c r="E141" s="7">
        <v>600</v>
      </c>
      <c r="F141" s="7">
        <v>600</v>
      </c>
      <c r="G141" s="26">
        <v>600</v>
      </c>
    </row>
    <row r="142" spans="1:7" ht="12.75">
      <c r="A142" s="25">
        <v>632001</v>
      </c>
      <c r="B142" s="10" t="s">
        <v>231</v>
      </c>
      <c r="C142" s="7">
        <v>2729</v>
      </c>
      <c r="D142" s="7">
        <v>2000</v>
      </c>
      <c r="E142" s="7">
        <v>2000</v>
      </c>
      <c r="F142" s="7">
        <v>2000</v>
      </c>
      <c r="G142" s="26">
        <v>2000</v>
      </c>
    </row>
    <row r="143" spans="1:7" ht="12.75">
      <c r="A143" s="25">
        <v>632003</v>
      </c>
      <c r="B143" s="10" t="s">
        <v>233</v>
      </c>
      <c r="C143" s="7">
        <v>83.68</v>
      </c>
      <c r="D143" s="7">
        <v>100</v>
      </c>
      <c r="E143" s="7">
        <v>0</v>
      </c>
      <c r="F143" s="7">
        <v>50</v>
      </c>
      <c r="G143" s="26">
        <v>50</v>
      </c>
    </row>
    <row r="144" spans="1:7" ht="12.75">
      <c r="A144" s="25">
        <v>633006</v>
      </c>
      <c r="B144" s="10" t="s">
        <v>232</v>
      </c>
      <c r="C144" s="7">
        <v>680.83</v>
      </c>
      <c r="D144" s="7">
        <v>2701</v>
      </c>
      <c r="E144" s="7">
        <v>2000</v>
      </c>
      <c r="F144" s="7">
        <v>2000</v>
      </c>
      <c r="G144" s="26">
        <v>2000</v>
      </c>
    </row>
    <row r="145" spans="1:7" ht="12.75">
      <c r="A145" s="25">
        <v>633009</v>
      </c>
      <c r="B145" s="10" t="s">
        <v>234</v>
      </c>
      <c r="C145" s="7">
        <v>279.29</v>
      </c>
      <c r="D145" s="7">
        <v>300</v>
      </c>
      <c r="E145" s="7">
        <v>200</v>
      </c>
      <c r="F145" s="7">
        <v>200</v>
      </c>
      <c r="G145" s="26">
        <v>200</v>
      </c>
    </row>
    <row r="146" spans="1:7" ht="12.75">
      <c r="A146" s="25">
        <v>634</v>
      </c>
      <c r="B146" s="10" t="s">
        <v>235</v>
      </c>
      <c r="C146" s="7">
        <v>131.9</v>
      </c>
      <c r="D146" s="7">
        <v>230</v>
      </c>
      <c r="E146" s="7">
        <v>0</v>
      </c>
      <c r="F146" s="7">
        <v>0</v>
      </c>
      <c r="G146" s="26">
        <v>0</v>
      </c>
    </row>
    <row r="147" spans="1:7" ht="12.75">
      <c r="A147" s="25">
        <v>635</v>
      </c>
      <c r="B147" s="10" t="s">
        <v>236</v>
      </c>
      <c r="C147" s="7">
        <v>50</v>
      </c>
      <c r="D147" s="7">
        <v>50</v>
      </c>
      <c r="E147" s="7">
        <v>50</v>
      </c>
      <c r="F147" s="7">
        <v>100</v>
      </c>
      <c r="G147" s="26">
        <v>100</v>
      </c>
    </row>
    <row r="148" spans="1:7" ht="12.75">
      <c r="A148" s="25">
        <v>637002</v>
      </c>
      <c r="B148" s="10" t="s">
        <v>237</v>
      </c>
      <c r="C148" s="7"/>
      <c r="D148" s="7">
        <v>1500</v>
      </c>
      <c r="E148" s="7">
        <v>3000</v>
      </c>
      <c r="F148" s="7">
        <v>2500</v>
      </c>
      <c r="G148" s="26">
        <v>2500</v>
      </c>
    </row>
    <row r="149" spans="1:7" ht="12.75">
      <c r="A149" s="25">
        <v>637003</v>
      </c>
      <c r="B149" s="10" t="s">
        <v>238</v>
      </c>
      <c r="C149" s="7"/>
      <c r="D149" s="7">
        <v>500</v>
      </c>
      <c r="E149" s="7">
        <v>500</v>
      </c>
      <c r="F149" s="7">
        <v>500</v>
      </c>
      <c r="G149" s="26">
        <v>500</v>
      </c>
    </row>
    <row r="150" spans="1:7" ht="12.75">
      <c r="A150" s="25">
        <v>637</v>
      </c>
      <c r="B150" s="10" t="s">
        <v>239</v>
      </c>
      <c r="C150" s="7">
        <f>3189.92-C151</f>
        <v>1731.5</v>
      </c>
      <c r="D150" s="7">
        <v>20</v>
      </c>
      <c r="E150" s="7">
        <v>1000</v>
      </c>
      <c r="F150" s="7">
        <v>1000</v>
      </c>
      <c r="G150" s="26">
        <v>1000</v>
      </c>
    </row>
    <row r="151" spans="1:7" ht="12.75">
      <c r="A151" s="25">
        <v>637014</v>
      </c>
      <c r="B151" s="10" t="s">
        <v>240</v>
      </c>
      <c r="C151" s="7">
        <v>1458.42</v>
      </c>
      <c r="D151" s="7">
        <v>1500</v>
      </c>
      <c r="E151" s="7">
        <v>500</v>
      </c>
      <c r="F151" s="7">
        <v>500</v>
      </c>
      <c r="G151" s="26">
        <v>500</v>
      </c>
    </row>
    <row r="152" spans="1:7" ht="12.75">
      <c r="A152" s="25"/>
      <c r="B152" s="7"/>
      <c r="C152" s="7"/>
      <c r="D152" s="7"/>
      <c r="E152" s="7"/>
      <c r="F152" s="7"/>
      <c r="G152" s="26"/>
    </row>
    <row r="153" spans="1:7" s="2" customFormat="1" ht="12.75">
      <c r="A153" s="29" t="s">
        <v>96</v>
      </c>
      <c r="B153" s="8" t="s">
        <v>97</v>
      </c>
      <c r="C153" s="8">
        <f>SUM(C154)</f>
        <v>250.45</v>
      </c>
      <c r="D153" s="8">
        <f>SUM(D154)</f>
        <v>500</v>
      </c>
      <c r="E153" s="8">
        <f>SUM(E154)</f>
        <v>500</v>
      </c>
      <c r="F153" s="8">
        <f>SUM(F154)</f>
        <v>500</v>
      </c>
      <c r="G153" s="30">
        <f>SUM(G154)</f>
        <v>500</v>
      </c>
    </row>
    <row r="154" spans="1:7" ht="12.75">
      <c r="A154" s="25">
        <v>635004</v>
      </c>
      <c r="B154" s="10" t="s">
        <v>241</v>
      </c>
      <c r="C154" s="7">
        <f>48+202.45</f>
        <v>250.45</v>
      </c>
      <c r="D154" s="7">
        <v>500</v>
      </c>
      <c r="E154" s="7">
        <v>500</v>
      </c>
      <c r="F154" s="7">
        <v>500</v>
      </c>
      <c r="G154" s="26">
        <v>500</v>
      </c>
    </row>
    <row r="155" spans="1:7" ht="12.75">
      <c r="A155" s="25"/>
      <c r="B155" s="10"/>
      <c r="C155" s="7"/>
      <c r="D155" s="7"/>
      <c r="E155" s="7"/>
      <c r="F155" s="7"/>
      <c r="G155" s="26"/>
    </row>
    <row r="156" spans="1:7" s="2" customFormat="1" ht="12.75">
      <c r="A156" s="29" t="s">
        <v>98</v>
      </c>
      <c r="B156" s="8" t="s">
        <v>99</v>
      </c>
      <c r="C156" s="8">
        <f>SUM(C157:C162)</f>
        <v>8276.74</v>
      </c>
      <c r="D156" s="8">
        <f>SUM(D157:D162)</f>
        <v>10900</v>
      </c>
      <c r="E156" s="8">
        <f>SUM(E157:E162)</f>
        <v>10700</v>
      </c>
      <c r="F156" s="8">
        <f>SUM(F157:F162)</f>
        <v>10700</v>
      </c>
      <c r="G156" s="30">
        <f>SUM(G157:G162)</f>
        <v>10700</v>
      </c>
    </row>
    <row r="157" spans="1:7" ht="12.75">
      <c r="A157" s="25">
        <v>632002</v>
      </c>
      <c r="B157" s="10" t="s">
        <v>242</v>
      </c>
      <c r="C157" s="7">
        <v>281.22</v>
      </c>
      <c r="D157" s="7">
        <v>500</v>
      </c>
      <c r="E157" s="7">
        <v>300</v>
      </c>
      <c r="F157" s="7">
        <v>300</v>
      </c>
      <c r="G157" s="26">
        <v>300</v>
      </c>
    </row>
    <row r="158" spans="1:7" ht="12.75">
      <c r="A158" s="25">
        <v>633006</v>
      </c>
      <c r="B158" s="10" t="s">
        <v>243</v>
      </c>
      <c r="C158" s="7">
        <v>98.1</v>
      </c>
      <c r="D158" s="7">
        <v>100</v>
      </c>
      <c r="E158" s="7">
        <v>100</v>
      </c>
      <c r="F158" s="7">
        <v>100</v>
      </c>
      <c r="G158" s="26">
        <v>100</v>
      </c>
    </row>
    <row r="159" spans="1:7" ht="12.75">
      <c r="A159" s="25">
        <v>633006</v>
      </c>
      <c r="B159" s="10" t="s">
        <v>244</v>
      </c>
      <c r="C159" s="7">
        <v>63.15</v>
      </c>
      <c r="D159" s="7">
        <v>100</v>
      </c>
      <c r="E159" s="7">
        <v>100</v>
      </c>
      <c r="F159" s="7">
        <v>100</v>
      </c>
      <c r="G159" s="26">
        <v>100</v>
      </c>
    </row>
    <row r="160" spans="1:7" ht="12.75">
      <c r="A160" s="25">
        <v>642001</v>
      </c>
      <c r="B160" s="10" t="s">
        <v>245</v>
      </c>
      <c r="C160" s="7">
        <v>4759.03</v>
      </c>
      <c r="D160" s="7">
        <v>5800</v>
      </c>
      <c r="E160" s="7">
        <v>5800</v>
      </c>
      <c r="F160" s="7">
        <v>5800</v>
      </c>
      <c r="G160" s="26">
        <v>5800</v>
      </c>
    </row>
    <row r="161" spans="1:7" ht="12.75">
      <c r="A161" s="25">
        <v>642001</v>
      </c>
      <c r="B161" s="10" t="s">
        <v>246</v>
      </c>
      <c r="C161" s="7">
        <v>3000</v>
      </c>
      <c r="D161" s="7">
        <v>4000</v>
      </c>
      <c r="E161" s="7">
        <v>4000</v>
      </c>
      <c r="F161" s="7">
        <v>4000</v>
      </c>
      <c r="G161" s="26">
        <v>4000</v>
      </c>
    </row>
    <row r="162" spans="1:7" ht="12.75">
      <c r="A162" s="25">
        <v>642006</v>
      </c>
      <c r="B162" s="10" t="s">
        <v>171</v>
      </c>
      <c r="C162" s="7">
        <v>75.24</v>
      </c>
      <c r="D162" s="7">
        <v>400</v>
      </c>
      <c r="E162" s="7">
        <v>400</v>
      </c>
      <c r="F162" s="7">
        <v>400</v>
      </c>
      <c r="G162" s="26">
        <v>400</v>
      </c>
    </row>
    <row r="163" spans="1:7" ht="12.75">
      <c r="A163" s="25"/>
      <c r="B163" s="10"/>
      <c r="C163" s="7"/>
      <c r="D163" s="7"/>
      <c r="E163" s="7"/>
      <c r="F163" s="7"/>
      <c r="G163" s="26"/>
    </row>
    <row r="164" spans="1:7" s="17" customFormat="1" ht="12.75">
      <c r="A164" s="36" t="s">
        <v>100</v>
      </c>
      <c r="B164" s="20" t="s">
        <v>101</v>
      </c>
      <c r="C164" s="20">
        <f>SUM(C165:C175)</f>
        <v>65102.36</v>
      </c>
      <c r="D164" s="20">
        <f>SUM(D165:D176)</f>
        <v>92249</v>
      </c>
      <c r="E164" s="20">
        <f>SUM(E165:E176)</f>
        <v>78402</v>
      </c>
      <c r="F164" s="20">
        <f>SUM(F165:F176)</f>
        <v>68200</v>
      </c>
      <c r="G164" s="37">
        <f>SUM(G165:G176)</f>
        <v>68200</v>
      </c>
    </row>
    <row r="165" spans="1:7" ht="12.75">
      <c r="A165" s="25">
        <v>611</v>
      </c>
      <c r="B165" s="10" t="s">
        <v>247</v>
      </c>
      <c r="C165" s="7">
        <f>38611.87+529.4+42.8</f>
        <v>39184.07000000001</v>
      </c>
      <c r="D165" s="7">
        <v>41470</v>
      </c>
      <c r="E165" s="7">
        <v>41470</v>
      </c>
      <c r="F165" s="7">
        <v>42000</v>
      </c>
      <c r="G165" s="26">
        <v>42000</v>
      </c>
    </row>
    <row r="166" spans="1:7" ht="12.75">
      <c r="A166" s="25">
        <v>611</v>
      </c>
      <c r="B166" s="10" t="s">
        <v>289</v>
      </c>
      <c r="C166" s="7"/>
      <c r="D166" s="7">
        <v>360</v>
      </c>
      <c r="E166" s="7"/>
      <c r="F166" s="7"/>
      <c r="G166" s="26"/>
    </row>
    <row r="167" spans="1:7" ht="12.75">
      <c r="A167" s="35" t="s">
        <v>199</v>
      </c>
      <c r="B167" s="10" t="s">
        <v>248</v>
      </c>
      <c r="C167" s="7">
        <f>1304.83+2677.63+9830.75+401.88</f>
        <v>14215.089999999998</v>
      </c>
      <c r="D167" s="7">
        <v>15530</v>
      </c>
      <c r="E167" s="7">
        <v>15530</v>
      </c>
      <c r="F167" s="7">
        <v>16000</v>
      </c>
      <c r="G167" s="26">
        <v>16000</v>
      </c>
    </row>
    <row r="168" spans="1:7" ht="12.75">
      <c r="A168" s="25">
        <v>632001</v>
      </c>
      <c r="B168" s="10" t="s">
        <v>249</v>
      </c>
      <c r="C168" s="7">
        <v>2145.18</v>
      </c>
      <c r="D168" s="7">
        <v>3500</v>
      </c>
      <c r="E168" s="7">
        <v>2000</v>
      </c>
      <c r="F168" s="7">
        <v>2000</v>
      </c>
      <c r="G168" s="26">
        <v>2000</v>
      </c>
    </row>
    <row r="169" spans="1:7" ht="12.75">
      <c r="A169" s="25">
        <v>632001</v>
      </c>
      <c r="B169" s="10" t="s">
        <v>250</v>
      </c>
      <c r="C169" s="7">
        <v>6930</v>
      </c>
      <c r="D169" s="7">
        <v>6000</v>
      </c>
      <c r="E169" s="7">
        <v>4000</v>
      </c>
      <c r="F169" s="7">
        <v>4000</v>
      </c>
      <c r="G169" s="26">
        <v>4000</v>
      </c>
    </row>
    <row r="170" spans="1:7" ht="12.75">
      <c r="A170" s="25">
        <v>632002</v>
      </c>
      <c r="B170" s="10" t="s">
        <v>251</v>
      </c>
      <c r="C170" s="7">
        <v>33.15</v>
      </c>
      <c r="D170" s="7">
        <v>1500</v>
      </c>
      <c r="E170" s="7">
        <v>300</v>
      </c>
      <c r="F170" s="7">
        <v>300</v>
      </c>
      <c r="G170" s="26">
        <v>300</v>
      </c>
    </row>
    <row r="171" spans="1:7" ht="12.75">
      <c r="A171" s="25">
        <v>632003</v>
      </c>
      <c r="B171" s="10" t="s">
        <v>252</v>
      </c>
      <c r="C171" s="7">
        <f>279.23+177.31</f>
        <v>456.54</v>
      </c>
      <c r="D171" s="7">
        <v>900</v>
      </c>
      <c r="E171" s="7">
        <v>350</v>
      </c>
      <c r="F171" s="7">
        <v>400</v>
      </c>
      <c r="G171" s="26">
        <v>400</v>
      </c>
    </row>
    <row r="172" spans="1:7" ht="12.75">
      <c r="A172" s="25">
        <v>633006</v>
      </c>
      <c r="B172" s="10" t="s">
        <v>253</v>
      </c>
      <c r="C172" s="7">
        <f>1627.05-1427.6</f>
        <v>199.45000000000005</v>
      </c>
      <c r="D172" s="7">
        <v>500</v>
      </c>
      <c r="E172" s="7">
        <v>500</v>
      </c>
      <c r="F172" s="7">
        <v>500</v>
      </c>
      <c r="G172" s="26">
        <v>500</v>
      </c>
    </row>
    <row r="173" spans="1:7" ht="12.75">
      <c r="A173" s="25">
        <v>633006</v>
      </c>
      <c r="B173" s="10" t="s">
        <v>254</v>
      </c>
      <c r="C173" s="7">
        <v>1427.6</v>
      </c>
      <c r="D173" s="7">
        <v>1839</v>
      </c>
      <c r="E173" s="7">
        <v>2120</v>
      </c>
      <c r="F173" s="7">
        <v>2200</v>
      </c>
      <c r="G173" s="26">
        <v>2200</v>
      </c>
    </row>
    <row r="174" spans="1:7" ht="12.75">
      <c r="A174" s="25">
        <v>635004</v>
      </c>
      <c r="B174" s="10" t="s">
        <v>255</v>
      </c>
      <c r="C174" s="7">
        <v>72</v>
      </c>
      <c r="D174" s="7">
        <v>150</v>
      </c>
      <c r="E174" s="7">
        <v>150</v>
      </c>
      <c r="F174" s="7">
        <v>150</v>
      </c>
      <c r="G174" s="26">
        <v>150</v>
      </c>
    </row>
    <row r="175" spans="1:7" ht="12.75">
      <c r="A175" s="25">
        <v>637</v>
      </c>
      <c r="B175" s="10" t="s">
        <v>256</v>
      </c>
      <c r="C175" s="7">
        <v>439.28</v>
      </c>
      <c r="D175" s="7">
        <v>500</v>
      </c>
      <c r="E175" s="7">
        <v>650</v>
      </c>
      <c r="F175" s="7">
        <v>650</v>
      </c>
      <c r="G175" s="26">
        <v>650</v>
      </c>
    </row>
    <row r="176" spans="1:7" ht="12.75">
      <c r="A176" s="25">
        <v>717002</v>
      </c>
      <c r="B176" s="10" t="s">
        <v>174</v>
      </c>
      <c r="C176" s="7"/>
      <c r="D176" s="7">
        <v>20000</v>
      </c>
      <c r="E176" s="7">
        <v>11332</v>
      </c>
      <c r="F176" s="7"/>
      <c r="G176" s="26"/>
    </row>
    <row r="177" spans="1:7" ht="12.75">
      <c r="A177" s="25"/>
      <c r="B177" s="7"/>
      <c r="C177" s="7"/>
      <c r="D177" s="7"/>
      <c r="E177" s="7"/>
      <c r="F177" s="7"/>
      <c r="G177" s="26"/>
    </row>
    <row r="178" spans="1:7" s="17" customFormat="1" ht="12.75">
      <c r="A178" s="36" t="s">
        <v>102</v>
      </c>
      <c r="B178" s="20" t="s">
        <v>50</v>
      </c>
      <c r="C178" s="20">
        <f>265526.15+C188</f>
        <v>266843.9</v>
      </c>
      <c r="D178" s="20">
        <f>252887+D188+D189+D191</f>
        <v>285886</v>
      </c>
      <c r="E178" s="20">
        <f>SUM(E179:E190)</f>
        <v>277392</v>
      </c>
      <c r="F178" s="20">
        <f>SUM(F179:F187)</f>
        <v>230000</v>
      </c>
      <c r="G178" s="37">
        <f>SUM(G179:G187)</f>
        <v>230000</v>
      </c>
    </row>
    <row r="179" spans="1:7" ht="12.75">
      <c r="A179" s="25">
        <v>611</v>
      </c>
      <c r="B179" s="10" t="s">
        <v>257</v>
      </c>
      <c r="C179" s="7"/>
      <c r="D179" s="7"/>
      <c r="E179" s="7">
        <v>142800</v>
      </c>
      <c r="F179" s="7">
        <v>146000</v>
      </c>
      <c r="G179" s="26">
        <v>146000</v>
      </c>
    </row>
    <row r="180" spans="1:7" ht="12.75">
      <c r="A180" s="35" t="s">
        <v>199</v>
      </c>
      <c r="B180" s="10" t="s">
        <v>200</v>
      </c>
      <c r="C180" s="7"/>
      <c r="D180" s="7"/>
      <c r="E180" s="7">
        <v>49900</v>
      </c>
      <c r="F180" s="7">
        <v>51540</v>
      </c>
      <c r="G180" s="26">
        <v>51540</v>
      </c>
    </row>
    <row r="181" spans="1:7" ht="12.75">
      <c r="A181" s="35">
        <v>631</v>
      </c>
      <c r="B181" s="10" t="s">
        <v>262</v>
      </c>
      <c r="C181" s="7"/>
      <c r="D181" s="7"/>
      <c r="E181" s="7">
        <v>180</v>
      </c>
      <c r="F181" s="7">
        <v>200</v>
      </c>
      <c r="G181" s="26">
        <v>200</v>
      </c>
    </row>
    <row r="182" spans="1:7" ht="12.75">
      <c r="A182" s="25">
        <v>632</v>
      </c>
      <c r="B182" s="10" t="s">
        <v>260</v>
      </c>
      <c r="C182" s="7"/>
      <c r="D182" s="7"/>
      <c r="E182" s="7">
        <v>18710</v>
      </c>
      <c r="F182" s="7">
        <v>19500</v>
      </c>
      <c r="G182" s="26">
        <v>19500</v>
      </c>
    </row>
    <row r="183" spans="1:7" ht="12.75">
      <c r="A183" s="25">
        <v>633006</v>
      </c>
      <c r="B183" s="10" t="s">
        <v>189</v>
      </c>
      <c r="C183" s="7"/>
      <c r="D183" s="7"/>
      <c r="E183" s="7">
        <f>550+600+100+360+500</f>
        <v>2110</v>
      </c>
      <c r="F183" s="7">
        <v>2500</v>
      </c>
      <c r="G183" s="26">
        <v>2500</v>
      </c>
    </row>
    <row r="184" spans="1:9" ht="12.75">
      <c r="A184" s="25">
        <v>635</v>
      </c>
      <c r="B184" s="10" t="s">
        <v>261</v>
      </c>
      <c r="C184" s="7"/>
      <c r="D184" s="7"/>
      <c r="E184" s="7">
        <v>2200</v>
      </c>
      <c r="F184" s="7">
        <v>2200</v>
      </c>
      <c r="G184" s="26">
        <v>2200</v>
      </c>
      <c r="I184">
        <f>SUM(E179:E187)</f>
        <v>222110</v>
      </c>
    </row>
    <row r="185" spans="1:7" ht="25.5">
      <c r="A185" s="25">
        <v>637</v>
      </c>
      <c r="B185" s="22" t="s">
        <v>263</v>
      </c>
      <c r="C185" s="7"/>
      <c r="D185" s="7"/>
      <c r="E185" s="7">
        <f>1100+120+180+360+800</f>
        <v>2560</v>
      </c>
      <c r="F185" s="7">
        <v>3560</v>
      </c>
      <c r="G185" s="26">
        <v>3560</v>
      </c>
    </row>
    <row r="186" spans="1:7" ht="12.75">
      <c r="A186" s="25">
        <v>637</v>
      </c>
      <c r="B186" s="10" t="s">
        <v>264</v>
      </c>
      <c r="C186" s="7"/>
      <c r="D186" s="7"/>
      <c r="E186" s="7">
        <v>900</v>
      </c>
      <c r="F186" s="7">
        <v>1500</v>
      </c>
      <c r="G186" s="26">
        <v>1500</v>
      </c>
    </row>
    <row r="187" spans="1:7" ht="12.75">
      <c r="A187" s="25">
        <v>637</v>
      </c>
      <c r="B187" s="10" t="s">
        <v>265</v>
      </c>
      <c r="C187" s="7"/>
      <c r="D187" s="7"/>
      <c r="E187" s="7">
        <v>2750</v>
      </c>
      <c r="F187" s="7">
        <v>3000</v>
      </c>
      <c r="G187" s="26">
        <v>3000</v>
      </c>
    </row>
    <row r="188" spans="1:7" ht="12.75">
      <c r="A188" s="25">
        <v>633</v>
      </c>
      <c r="B188" s="10" t="s">
        <v>292</v>
      </c>
      <c r="C188" s="7">
        <f>1130+187.75</f>
        <v>1317.75</v>
      </c>
      <c r="D188" s="7">
        <v>2000</v>
      </c>
      <c r="E188" s="7"/>
      <c r="F188" s="7"/>
      <c r="G188" s="26"/>
    </row>
    <row r="189" spans="1:7" ht="12.75">
      <c r="A189" s="25">
        <v>635</v>
      </c>
      <c r="B189" s="10" t="s">
        <v>293</v>
      </c>
      <c r="C189" s="7"/>
      <c r="D189" s="7">
        <v>25282</v>
      </c>
      <c r="E189" s="7">
        <v>25282</v>
      </c>
      <c r="F189" s="7"/>
      <c r="G189" s="26"/>
    </row>
    <row r="190" spans="1:7" ht="12.75">
      <c r="A190" s="25">
        <v>635</v>
      </c>
      <c r="B190" s="10" t="s">
        <v>326</v>
      </c>
      <c r="C190" s="7"/>
      <c r="D190" s="7"/>
      <c r="E190" s="7">
        <v>30000</v>
      </c>
      <c r="F190" s="7"/>
      <c r="G190" s="26"/>
    </row>
    <row r="191" spans="1:7" ht="12.75">
      <c r="A191" s="25"/>
      <c r="B191" s="10" t="s">
        <v>299</v>
      </c>
      <c r="C191" s="7"/>
      <c r="D191" s="7">
        <v>5717</v>
      </c>
      <c r="E191" s="7"/>
      <c r="F191" s="7"/>
      <c r="G191" s="26"/>
    </row>
    <row r="192" spans="1:7" ht="12.75">
      <c r="A192" s="25"/>
      <c r="B192" s="7"/>
      <c r="C192" s="7"/>
      <c r="D192" s="7"/>
      <c r="E192" s="7"/>
      <c r="F192" s="7"/>
      <c r="G192" s="26"/>
    </row>
    <row r="193" spans="1:7" s="2" customFormat="1" ht="12.75">
      <c r="A193" s="29" t="s">
        <v>103</v>
      </c>
      <c r="B193" s="8" t="s">
        <v>104</v>
      </c>
      <c r="C193" s="8">
        <f>SUM(C194:C197)</f>
        <v>17768</v>
      </c>
      <c r="D193" s="8">
        <f>SUM(D194:D197)</f>
        <v>17900</v>
      </c>
      <c r="E193" s="8">
        <f>SUM(E194:E197)</f>
        <v>17000</v>
      </c>
      <c r="F193" s="8">
        <f>SUM(F194:F197)</f>
        <v>17000</v>
      </c>
      <c r="G193" s="30">
        <f>SUM(G194:G197)</f>
        <v>17000</v>
      </c>
    </row>
    <row r="194" spans="1:7" ht="12.75">
      <c r="A194" s="25">
        <v>611</v>
      </c>
      <c r="B194" s="10" t="s">
        <v>290</v>
      </c>
      <c r="C194" s="7">
        <v>12300</v>
      </c>
      <c r="D194" s="7">
        <v>12300</v>
      </c>
      <c r="E194" s="7">
        <v>9900</v>
      </c>
      <c r="F194" s="7">
        <v>9900</v>
      </c>
      <c r="G194" s="26">
        <v>9900</v>
      </c>
    </row>
    <row r="195" spans="1:7" ht="12.75">
      <c r="A195" s="35" t="s">
        <v>182</v>
      </c>
      <c r="B195" s="10" t="s">
        <v>291</v>
      </c>
      <c r="C195" s="7">
        <v>4400</v>
      </c>
      <c r="D195" s="7">
        <v>4400</v>
      </c>
      <c r="E195" s="7">
        <v>4300</v>
      </c>
      <c r="F195" s="7">
        <v>4300</v>
      </c>
      <c r="G195" s="26">
        <v>4300</v>
      </c>
    </row>
    <row r="196" spans="1:7" ht="12.75">
      <c r="A196" s="25">
        <v>633006</v>
      </c>
      <c r="B196" s="10" t="s">
        <v>258</v>
      </c>
      <c r="C196" s="7">
        <v>1068</v>
      </c>
      <c r="D196" s="7">
        <v>1200</v>
      </c>
      <c r="E196" s="7">
        <v>1200</v>
      </c>
      <c r="F196" s="7">
        <v>1200</v>
      </c>
      <c r="G196" s="26">
        <v>1200</v>
      </c>
    </row>
    <row r="197" spans="1:7" ht="12.75">
      <c r="A197" s="25">
        <v>637001</v>
      </c>
      <c r="B197" s="10" t="s">
        <v>259</v>
      </c>
      <c r="C197" s="7"/>
      <c r="D197" s="7"/>
      <c r="E197" s="7">
        <v>1600</v>
      </c>
      <c r="F197" s="7">
        <v>1600</v>
      </c>
      <c r="G197" s="26">
        <v>1600</v>
      </c>
    </row>
    <row r="198" spans="1:7" ht="12.75">
      <c r="A198" s="25"/>
      <c r="B198" s="10"/>
      <c r="C198" s="7"/>
      <c r="D198" s="7"/>
      <c r="E198" s="7"/>
      <c r="F198" s="7"/>
      <c r="G198" s="26"/>
    </row>
    <row r="199" spans="1:7" s="2" customFormat="1" ht="12.75">
      <c r="A199" s="29" t="s">
        <v>266</v>
      </c>
      <c r="B199" s="8" t="s">
        <v>105</v>
      </c>
      <c r="C199" s="8">
        <f>SUM(C200:C206)</f>
        <v>41632.200000000004</v>
      </c>
      <c r="D199" s="8">
        <f>SUM(D200:D205)</f>
        <v>6517</v>
      </c>
      <c r="E199" s="8">
        <f>SUM(E200:E205)</f>
        <v>6417</v>
      </c>
      <c r="F199" s="8">
        <f>SUM(F200:F205)</f>
        <v>6417</v>
      </c>
      <c r="G199" s="30">
        <f>SUM(G200:G205)</f>
        <v>6417</v>
      </c>
    </row>
    <row r="200" spans="1:7" ht="12.75">
      <c r="A200" s="25">
        <v>611</v>
      </c>
      <c r="B200" s="10" t="s">
        <v>268</v>
      </c>
      <c r="C200" s="7">
        <f>13064.02+1420.78+256.71</f>
        <v>14741.51</v>
      </c>
      <c r="D200" s="7">
        <v>4081</v>
      </c>
      <c r="E200" s="7">
        <v>4081</v>
      </c>
      <c r="F200" s="7">
        <v>4081</v>
      </c>
      <c r="G200" s="26">
        <v>4081</v>
      </c>
    </row>
    <row r="201" spans="1:7" ht="12.75">
      <c r="A201" s="35" t="s">
        <v>182</v>
      </c>
      <c r="B201" s="10" t="s">
        <v>269</v>
      </c>
      <c r="C201" s="7">
        <f>975.13+692.2+3711.24</f>
        <v>5378.57</v>
      </c>
      <c r="D201" s="7">
        <v>1319</v>
      </c>
      <c r="E201" s="7">
        <v>1319</v>
      </c>
      <c r="F201" s="7">
        <v>1319</v>
      </c>
      <c r="G201" s="26">
        <v>1319</v>
      </c>
    </row>
    <row r="202" spans="1:7" ht="12.75">
      <c r="A202" s="35">
        <v>632001</v>
      </c>
      <c r="B202" s="10" t="s">
        <v>273</v>
      </c>
      <c r="C202" s="10">
        <f>247.49</f>
        <v>247.49</v>
      </c>
      <c r="D202" s="7">
        <v>125</v>
      </c>
      <c r="E202" s="7">
        <v>125</v>
      </c>
      <c r="F202" s="7">
        <v>125</v>
      </c>
      <c r="G202" s="26">
        <v>125</v>
      </c>
    </row>
    <row r="203" spans="1:7" ht="12.75">
      <c r="A203" s="25">
        <v>632002</v>
      </c>
      <c r="B203" s="10" t="s">
        <v>271</v>
      </c>
      <c r="C203" s="7">
        <v>845.53</v>
      </c>
      <c r="D203" s="7">
        <v>225</v>
      </c>
      <c r="E203" s="7">
        <v>225</v>
      </c>
      <c r="F203" s="7">
        <v>225</v>
      </c>
      <c r="G203" s="26">
        <v>225</v>
      </c>
    </row>
    <row r="204" spans="1:7" ht="12.75">
      <c r="A204" s="25">
        <v>633</v>
      </c>
      <c r="B204" s="10" t="s">
        <v>270</v>
      </c>
      <c r="C204" s="7">
        <v>597.15</v>
      </c>
      <c r="D204" s="7">
        <v>600</v>
      </c>
      <c r="E204" s="7">
        <v>600</v>
      </c>
      <c r="F204" s="7">
        <v>600</v>
      </c>
      <c r="G204" s="26">
        <v>600</v>
      </c>
    </row>
    <row r="205" spans="1:7" ht="12.75">
      <c r="A205" s="25">
        <v>637</v>
      </c>
      <c r="B205" s="10" t="s">
        <v>272</v>
      </c>
      <c r="C205" s="7">
        <v>202.16</v>
      </c>
      <c r="D205" s="7">
        <v>167</v>
      </c>
      <c r="E205" s="7">
        <v>67</v>
      </c>
      <c r="F205" s="7">
        <v>67</v>
      </c>
      <c r="G205" s="26">
        <v>67</v>
      </c>
    </row>
    <row r="206" spans="1:7" ht="12.75">
      <c r="A206" s="25">
        <v>633</v>
      </c>
      <c r="B206" s="10" t="s">
        <v>320</v>
      </c>
      <c r="C206" s="7">
        <v>19619.79</v>
      </c>
      <c r="D206" s="7"/>
      <c r="E206" s="7"/>
      <c r="F206" s="7"/>
      <c r="G206" s="26"/>
    </row>
    <row r="207" spans="1:7" ht="12.75">
      <c r="A207" s="25"/>
      <c r="B207" s="7"/>
      <c r="C207" s="7"/>
      <c r="D207" s="7"/>
      <c r="E207" s="7"/>
      <c r="F207" s="7"/>
      <c r="G207" s="26"/>
    </row>
    <row r="208" spans="1:7" s="2" customFormat="1" ht="12.75">
      <c r="A208" s="29" t="s">
        <v>267</v>
      </c>
      <c r="B208" s="8" t="s">
        <v>105</v>
      </c>
      <c r="C208" s="8"/>
      <c r="D208" s="8">
        <f>SUM(D209:D214)</f>
        <v>18063</v>
      </c>
      <c r="E208" s="8">
        <f>SUM(E209:E214)</f>
        <v>18063</v>
      </c>
      <c r="F208" s="8">
        <f>SUM(F209:F214)</f>
        <v>18063</v>
      </c>
      <c r="G208" s="30">
        <f>SUM(G209:G214)</f>
        <v>18063</v>
      </c>
    </row>
    <row r="209" spans="1:7" ht="12.75">
      <c r="A209" s="25">
        <v>611</v>
      </c>
      <c r="B209" s="10" t="s">
        <v>268</v>
      </c>
      <c r="C209" s="7"/>
      <c r="D209" s="7">
        <v>11044</v>
      </c>
      <c r="E209" s="7">
        <v>11044</v>
      </c>
      <c r="F209" s="7">
        <v>11044</v>
      </c>
      <c r="G209" s="26">
        <v>11044</v>
      </c>
    </row>
    <row r="210" spans="1:7" ht="12.75">
      <c r="A210" s="35" t="s">
        <v>182</v>
      </c>
      <c r="B210" s="10" t="s">
        <v>269</v>
      </c>
      <c r="C210" s="7"/>
      <c r="D210" s="7">
        <v>3966</v>
      </c>
      <c r="E210" s="7">
        <v>3966</v>
      </c>
      <c r="F210" s="7">
        <v>3966</v>
      </c>
      <c r="G210" s="26">
        <v>3966</v>
      </c>
    </row>
    <row r="211" spans="1:7" ht="12.75">
      <c r="A211" s="35">
        <v>632001</v>
      </c>
      <c r="B211" s="10" t="s">
        <v>273</v>
      </c>
      <c r="C211" s="7"/>
      <c r="D211" s="7">
        <v>375</v>
      </c>
      <c r="E211" s="7">
        <v>375</v>
      </c>
      <c r="F211" s="7">
        <v>375</v>
      </c>
      <c r="G211" s="26">
        <v>375</v>
      </c>
    </row>
    <row r="212" spans="1:7" ht="12.75">
      <c r="A212" s="25">
        <v>632002</v>
      </c>
      <c r="B212" s="10" t="s">
        <v>271</v>
      </c>
      <c r="C212" s="7"/>
      <c r="D212" s="7">
        <v>675</v>
      </c>
      <c r="E212" s="7">
        <v>675</v>
      </c>
      <c r="F212" s="7">
        <v>675</v>
      </c>
      <c r="G212" s="26">
        <v>675</v>
      </c>
    </row>
    <row r="213" spans="1:7" ht="12.75">
      <c r="A213" s="25">
        <v>633</v>
      </c>
      <c r="B213" s="10" t="s">
        <v>270</v>
      </c>
      <c r="C213" s="7"/>
      <c r="D213" s="7">
        <v>1800</v>
      </c>
      <c r="E213" s="7">
        <v>1800</v>
      </c>
      <c r="F213" s="7">
        <v>1800</v>
      </c>
      <c r="G213" s="26">
        <v>1800</v>
      </c>
    </row>
    <row r="214" spans="1:7" ht="12.75">
      <c r="A214" s="25">
        <v>637</v>
      </c>
      <c r="B214" s="10" t="s">
        <v>272</v>
      </c>
      <c r="C214" s="7"/>
      <c r="D214" s="7">
        <v>203</v>
      </c>
      <c r="E214" s="7">
        <v>203</v>
      </c>
      <c r="F214" s="7">
        <v>203</v>
      </c>
      <c r="G214" s="26">
        <v>203</v>
      </c>
    </row>
    <row r="215" spans="1:7" ht="12.75">
      <c r="A215" s="25"/>
      <c r="B215" s="10"/>
      <c r="C215" s="7"/>
      <c r="D215" s="7"/>
      <c r="E215" s="7"/>
      <c r="F215" s="7"/>
      <c r="G215" s="26"/>
    </row>
    <row r="216" spans="1:7" s="2" customFormat="1" ht="12.75">
      <c r="A216" s="29" t="s">
        <v>106</v>
      </c>
      <c r="B216" s="8" t="s">
        <v>0</v>
      </c>
      <c r="C216" s="8">
        <f>SUM(C217:C219)</f>
        <v>6332.049999999999</v>
      </c>
      <c r="D216" s="8">
        <f>SUM(D217:D219)</f>
        <v>14216</v>
      </c>
      <c r="E216" s="8">
        <v>0</v>
      </c>
      <c r="F216" s="8">
        <v>0</v>
      </c>
      <c r="G216" s="30">
        <v>0</v>
      </c>
    </row>
    <row r="217" spans="1:7" ht="12.75">
      <c r="A217" s="35" t="s">
        <v>294</v>
      </c>
      <c r="B217" s="10" t="s">
        <v>295</v>
      </c>
      <c r="C217" s="7">
        <f>4239.83+36.5+20.36</f>
        <v>4296.69</v>
      </c>
      <c r="D217" s="7">
        <v>10080</v>
      </c>
      <c r="E217" s="7"/>
      <c r="F217" s="7"/>
      <c r="G217" s="26"/>
    </row>
    <row r="218" spans="1:7" ht="12.75">
      <c r="A218" s="35" t="s">
        <v>296</v>
      </c>
      <c r="B218" s="10" t="s">
        <v>297</v>
      </c>
      <c r="C218" s="7">
        <f>215.84+1071.78</f>
        <v>1287.62</v>
      </c>
      <c r="D218" s="7">
        <v>3523</v>
      </c>
      <c r="E218" s="7"/>
      <c r="F218" s="7"/>
      <c r="G218" s="26"/>
    </row>
    <row r="219" spans="1:7" ht="12.75">
      <c r="A219" s="25">
        <v>637</v>
      </c>
      <c r="B219" s="10" t="s">
        <v>170</v>
      </c>
      <c r="C219" s="7">
        <f>156.85+590.89</f>
        <v>747.74</v>
      </c>
      <c r="D219" s="7">
        <v>613</v>
      </c>
      <c r="E219" s="7"/>
      <c r="F219" s="7"/>
      <c r="G219" s="26"/>
    </row>
    <row r="220" spans="1:7" s="17" customFormat="1" ht="12.75">
      <c r="A220" s="36"/>
      <c r="B220" s="20" t="s">
        <v>298</v>
      </c>
      <c r="C220" s="20">
        <f>C216+C199+C193+C178+C164+C156+C153+C139+C134+C127+C119+C111+C105+C100+C89+C83+C81+C73+C68+C62+C5</f>
        <v>719290.84</v>
      </c>
      <c r="D220" s="20">
        <f>D5+D62+D68+D73+D83+D89+D100+D105+D111+D119+D127+D134+D139+D153+D156+D164+D178+D193+D199+D208+D216+D81</f>
        <v>796598</v>
      </c>
      <c r="E220" s="20">
        <f>E5+E62+E68+E73+E83+E89+E100+E105+E111+E119+E127+E134+E139+E153+E156+E164+E178+E193+E199+E208+E216</f>
        <v>1116404</v>
      </c>
      <c r="F220" s="20">
        <f>F216+F208+F199+F193+F178+F164+F156+F153+F139+F134+F127+F119+F111+F105+F100+F89+F83+F81+F73+F68+F62+F5</f>
        <v>659624</v>
      </c>
      <c r="G220" s="37">
        <f>G216+G208+G199+G193+G178+G164+G156+G153+G139+G134+G127+G119+G111+G105+G100+G89+G83+G81+G73+G68+G62+G5</f>
        <v>659624</v>
      </c>
    </row>
    <row r="221" spans="1:7" ht="12.75">
      <c r="A221" s="25"/>
      <c r="B221" s="7" t="s">
        <v>9</v>
      </c>
      <c r="C221" s="7">
        <f>C220-(C222+C223)</f>
        <v>643524.72</v>
      </c>
      <c r="D221" s="7">
        <f>D220-(D222+D223)</f>
        <v>707247</v>
      </c>
      <c r="E221" s="7">
        <f>E220-(E222+E223)</f>
        <v>631902</v>
      </c>
      <c r="F221" s="7">
        <f>F220-(F222+F223)</f>
        <v>579560</v>
      </c>
      <c r="G221" s="26">
        <f>G220-(G222+G223)</f>
        <v>579560</v>
      </c>
    </row>
    <row r="222" spans="1:7" ht="12.75">
      <c r="A222" s="25"/>
      <c r="B222" s="7" t="s">
        <v>91</v>
      </c>
      <c r="C222" s="7">
        <f>C55+C59+C103+C132</f>
        <v>67617.95999999999</v>
      </c>
      <c r="D222" s="7">
        <f>D50+D51+D52+D53+D54+D176</f>
        <v>75190</v>
      </c>
      <c r="E222" s="7">
        <f>E55+E56+E57+E58+E60+E17</f>
        <v>466341</v>
      </c>
      <c r="F222" s="7">
        <f>F55+F60</f>
        <v>61903</v>
      </c>
      <c r="G222" s="26">
        <f>F222</f>
        <v>61903</v>
      </c>
    </row>
    <row r="223" spans="1:7" ht="13.5" thickBot="1">
      <c r="A223" s="69"/>
      <c r="B223" s="70" t="s">
        <v>1</v>
      </c>
      <c r="C223" s="70">
        <f>C76+C78</f>
        <v>8148.16</v>
      </c>
      <c r="D223" s="70">
        <f>D76+D77+D78</f>
        <v>14161</v>
      </c>
      <c r="E223" s="70">
        <f>E76+E77+E78+E79</f>
        <v>18161</v>
      </c>
      <c r="F223" s="70">
        <f>F76+F77+F78+F79</f>
        <v>18161</v>
      </c>
      <c r="G223" s="71">
        <f>G76+G77+G78+G79</f>
        <v>18161</v>
      </c>
    </row>
    <row r="224" ht="13.5" thickTop="1">
      <c r="D224" s="6"/>
    </row>
    <row r="226" ht="12.75">
      <c r="A226" s="6" t="s">
        <v>327</v>
      </c>
    </row>
    <row r="227" ht="12.75">
      <c r="A227" t="s">
        <v>329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Komárno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Csenger Géza-NB</dc:creator>
  <cp:keywords/>
  <dc:description/>
  <cp:lastModifiedBy>Ibike</cp:lastModifiedBy>
  <cp:lastPrinted>2016-01-07T10:57:56Z</cp:lastPrinted>
  <dcterms:created xsi:type="dcterms:W3CDTF">2015-01-20T12:34:46Z</dcterms:created>
  <dcterms:modified xsi:type="dcterms:W3CDTF">2018-06-05T12:01:03Z</dcterms:modified>
  <cp:category/>
  <cp:version/>
  <cp:contentType/>
  <cp:contentStatus/>
</cp:coreProperties>
</file>